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EAC13D9-3B27-4F19-AF64-B032D5430E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shboard" sheetId="1" r:id="rId1"/>
    <sheet name="Categories" sheetId="2" r:id="rId2"/>
    <sheet name="Add Expense" sheetId="3" r:id="rId3"/>
    <sheet name="Category Analysis" sheetId="4" r:id="rId4"/>
    <sheet name="Monthly Summary" sheetId="5" r:id="rId5"/>
    <sheet name="Guide" sheetId="6" r:id="rId6"/>
  </sheets>
  <definedNames>
    <definedName name="_xlnm._FilterDatabase" localSheetId="2" hidden="1">'Add Expense'!$A$4:$I$504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3" l="1"/>
  <c r="F10" i="4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G5" i="5"/>
  <c r="F5" i="5"/>
  <c r="E5" i="5"/>
  <c r="D5" i="5"/>
  <c r="C5" i="5"/>
  <c r="B5" i="5"/>
  <c r="G4" i="5"/>
  <c r="G17" i="1" s="1"/>
  <c r="F4" i="5"/>
  <c r="G16" i="1" s="1"/>
  <c r="E4" i="5"/>
  <c r="G15" i="1" s="1"/>
  <c r="D4" i="5"/>
  <c r="G14" i="1" s="1"/>
  <c r="C4" i="5"/>
  <c r="G13" i="1" s="1"/>
  <c r="B4" i="5"/>
  <c r="G12" i="1" s="1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5" i="4"/>
  <c r="F506" i="3"/>
  <c r="H504" i="3"/>
  <c r="G504" i="3"/>
  <c r="D504" i="3"/>
  <c r="H503" i="3"/>
  <c r="G503" i="3"/>
  <c r="D503" i="3"/>
  <c r="H502" i="3"/>
  <c r="G502" i="3"/>
  <c r="D502" i="3"/>
  <c r="H501" i="3"/>
  <c r="G501" i="3"/>
  <c r="D501" i="3"/>
  <c r="H500" i="3"/>
  <c r="G500" i="3"/>
  <c r="D500" i="3"/>
  <c r="H499" i="3"/>
  <c r="G499" i="3"/>
  <c r="D499" i="3"/>
  <c r="H498" i="3"/>
  <c r="G498" i="3"/>
  <c r="D498" i="3"/>
  <c r="H497" i="3"/>
  <c r="G497" i="3"/>
  <c r="D497" i="3"/>
  <c r="H496" i="3"/>
  <c r="G496" i="3"/>
  <c r="D496" i="3"/>
  <c r="H495" i="3"/>
  <c r="G495" i="3"/>
  <c r="D495" i="3"/>
  <c r="H494" i="3"/>
  <c r="G494" i="3"/>
  <c r="D494" i="3"/>
  <c r="H493" i="3"/>
  <c r="G493" i="3"/>
  <c r="D493" i="3"/>
  <c r="H492" i="3"/>
  <c r="G492" i="3"/>
  <c r="D492" i="3"/>
  <c r="H491" i="3"/>
  <c r="G491" i="3"/>
  <c r="D491" i="3"/>
  <c r="H490" i="3"/>
  <c r="G490" i="3"/>
  <c r="D490" i="3"/>
  <c r="H489" i="3"/>
  <c r="G489" i="3"/>
  <c r="D489" i="3"/>
  <c r="H488" i="3"/>
  <c r="G488" i="3"/>
  <c r="D488" i="3"/>
  <c r="H487" i="3"/>
  <c r="G487" i="3"/>
  <c r="D487" i="3"/>
  <c r="H486" i="3"/>
  <c r="G486" i="3"/>
  <c r="D486" i="3"/>
  <c r="H485" i="3"/>
  <c r="G485" i="3"/>
  <c r="D485" i="3"/>
  <c r="H484" i="3"/>
  <c r="G484" i="3"/>
  <c r="D484" i="3"/>
  <c r="H483" i="3"/>
  <c r="G483" i="3"/>
  <c r="D483" i="3"/>
  <c r="H482" i="3"/>
  <c r="G482" i="3"/>
  <c r="D482" i="3"/>
  <c r="H481" i="3"/>
  <c r="G481" i="3"/>
  <c r="D481" i="3"/>
  <c r="H480" i="3"/>
  <c r="G480" i="3"/>
  <c r="D480" i="3"/>
  <c r="H479" i="3"/>
  <c r="G479" i="3"/>
  <c r="D479" i="3"/>
  <c r="H478" i="3"/>
  <c r="G478" i="3"/>
  <c r="D478" i="3"/>
  <c r="H477" i="3"/>
  <c r="G477" i="3"/>
  <c r="D477" i="3"/>
  <c r="H476" i="3"/>
  <c r="G476" i="3"/>
  <c r="D476" i="3"/>
  <c r="H475" i="3"/>
  <c r="G475" i="3"/>
  <c r="D475" i="3"/>
  <c r="H474" i="3"/>
  <c r="G474" i="3"/>
  <c r="D474" i="3"/>
  <c r="H473" i="3"/>
  <c r="G473" i="3"/>
  <c r="D473" i="3"/>
  <c r="H472" i="3"/>
  <c r="G472" i="3"/>
  <c r="D472" i="3"/>
  <c r="H471" i="3"/>
  <c r="G471" i="3"/>
  <c r="D471" i="3"/>
  <c r="H470" i="3"/>
  <c r="G470" i="3"/>
  <c r="D470" i="3"/>
  <c r="H469" i="3"/>
  <c r="G469" i="3"/>
  <c r="D469" i="3"/>
  <c r="H468" i="3"/>
  <c r="G468" i="3"/>
  <c r="D468" i="3"/>
  <c r="H467" i="3"/>
  <c r="G467" i="3"/>
  <c r="D467" i="3"/>
  <c r="H466" i="3"/>
  <c r="G466" i="3"/>
  <c r="D466" i="3"/>
  <c r="H465" i="3"/>
  <c r="G465" i="3"/>
  <c r="D465" i="3"/>
  <c r="H464" i="3"/>
  <c r="G464" i="3"/>
  <c r="D464" i="3"/>
  <c r="H463" i="3"/>
  <c r="G463" i="3"/>
  <c r="D463" i="3"/>
  <c r="H462" i="3"/>
  <c r="G462" i="3"/>
  <c r="D462" i="3"/>
  <c r="H461" i="3"/>
  <c r="G461" i="3"/>
  <c r="D461" i="3"/>
  <c r="H460" i="3"/>
  <c r="G460" i="3"/>
  <c r="D460" i="3"/>
  <c r="H459" i="3"/>
  <c r="G459" i="3"/>
  <c r="D459" i="3"/>
  <c r="H458" i="3"/>
  <c r="G458" i="3"/>
  <c r="D458" i="3"/>
  <c r="H457" i="3"/>
  <c r="G457" i="3"/>
  <c r="D457" i="3"/>
  <c r="H456" i="3"/>
  <c r="G456" i="3"/>
  <c r="D456" i="3"/>
  <c r="H455" i="3"/>
  <c r="G455" i="3"/>
  <c r="D455" i="3"/>
  <c r="H454" i="3"/>
  <c r="G454" i="3"/>
  <c r="D454" i="3"/>
  <c r="H453" i="3"/>
  <c r="G453" i="3"/>
  <c r="D453" i="3"/>
  <c r="H452" i="3"/>
  <c r="G452" i="3"/>
  <c r="D452" i="3"/>
  <c r="H451" i="3"/>
  <c r="G451" i="3"/>
  <c r="D451" i="3"/>
  <c r="H450" i="3"/>
  <c r="G450" i="3"/>
  <c r="D450" i="3"/>
  <c r="H449" i="3"/>
  <c r="G449" i="3"/>
  <c r="D449" i="3"/>
  <c r="H448" i="3"/>
  <c r="G448" i="3"/>
  <c r="D448" i="3"/>
  <c r="H447" i="3"/>
  <c r="G447" i="3"/>
  <c r="D447" i="3"/>
  <c r="H446" i="3"/>
  <c r="G446" i="3"/>
  <c r="D446" i="3"/>
  <c r="H445" i="3"/>
  <c r="G445" i="3"/>
  <c r="D445" i="3"/>
  <c r="H444" i="3"/>
  <c r="G444" i="3"/>
  <c r="D444" i="3"/>
  <c r="H443" i="3"/>
  <c r="G443" i="3"/>
  <c r="D443" i="3"/>
  <c r="H442" i="3"/>
  <c r="G442" i="3"/>
  <c r="D442" i="3"/>
  <c r="H441" i="3"/>
  <c r="G441" i="3"/>
  <c r="D441" i="3"/>
  <c r="H440" i="3"/>
  <c r="G440" i="3"/>
  <c r="D440" i="3"/>
  <c r="H439" i="3"/>
  <c r="G439" i="3"/>
  <c r="D439" i="3"/>
  <c r="H438" i="3"/>
  <c r="G438" i="3"/>
  <c r="D438" i="3"/>
  <c r="H437" i="3"/>
  <c r="G437" i="3"/>
  <c r="D437" i="3"/>
  <c r="H436" i="3"/>
  <c r="G436" i="3"/>
  <c r="D436" i="3"/>
  <c r="H435" i="3"/>
  <c r="G435" i="3"/>
  <c r="D435" i="3"/>
  <c r="H434" i="3"/>
  <c r="G434" i="3"/>
  <c r="D434" i="3"/>
  <c r="H433" i="3"/>
  <c r="G433" i="3"/>
  <c r="D433" i="3"/>
  <c r="H432" i="3"/>
  <c r="G432" i="3"/>
  <c r="D432" i="3"/>
  <c r="H431" i="3"/>
  <c r="G431" i="3"/>
  <c r="D431" i="3"/>
  <c r="H430" i="3"/>
  <c r="G430" i="3"/>
  <c r="D430" i="3"/>
  <c r="H429" i="3"/>
  <c r="G429" i="3"/>
  <c r="D429" i="3"/>
  <c r="H428" i="3"/>
  <c r="G428" i="3"/>
  <c r="D428" i="3"/>
  <c r="H427" i="3"/>
  <c r="G427" i="3"/>
  <c r="D427" i="3"/>
  <c r="H426" i="3"/>
  <c r="G426" i="3"/>
  <c r="D426" i="3"/>
  <c r="H425" i="3"/>
  <c r="G425" i="3"/>
  <c r="D425" i="3"/>
  <c r="H424" i="3"/>
  <c r="G424" i="3"/>
  <c r="D424" i="3"/>
  <c r="H423" i="3"/>
  <c r="G423" i="3"/>
  <c r="D423" i="3"/>
  <c r="H422" i="3"/>
  <c r="G422" i="3"/>
  <c r="D422" i="3"/>
  <c r="H421" i="3"/>
  <c r="G421" i="3"/>
  <c r="D421" i="3"/>
  <c r="H420" i="3"/>
  <c r="G420" i="3"/>
  <c r="D420" i="3"/>
  <c r="H419" i="3"/>
  <c r="G419" i="3"/>
  <c r="D419" i="3"/>
  <c r="H418" i="3"/>
  <c r="G418" i="3"/>
  <c r="D418" i="3"/>
  <c r="H417" i="3"/>
  <c r="G417" i="3"/>
  <c r="D417" i="3"/>
  <c r="H416" i="3"/>
  <c r="G416" i="3"/>
  <c r="D416" i="3"/>
  <c r="H415" i="3"/>
  <c r="G415" i="3"/>
  <c r="D415" i="3"/>
  <c r="H414" i="3"/>
  <c r="G414" i="3"/>
  <c r="D414" i="3"/>
  <c r="H413" i="3"/>
  <c r="G413" i="3"/>
  <c r="D413" i="3"/>
  <c r="H412" i="3"/>
  <c r="G412" i="3"/>
  <c r="D412" i="3"/>
  <c r="H411" i="3"/>
  <c r="G411" i="3"/>
  <c r="D411" i="3"/>
  <c r="H410" i="3"/>
  <c r="G410" i="3"/>
  <c r="D410" i="3"/>
  <c r="H409" i="3"/>
  <c r="G409" i="3"/>
  <c r="D409" i="3"/>
  <c r="H408" i="3"/>
  <c r="G408" i="3"/>
  <c r="D408" i="3"/>
  <c r="H407" i="3"/>
  <c r="G407" i="3"/>
  <c r="D407" i="3"/>
  <c r="H406" i="3"/>
  <c r="G406" i="3"/>
  <c r="D406" i="3"/>
  <c r="H405" i="3"/>
  <c r="G405" i="3"/>
  <c r="D405" i="3"/>
  <c r="H404" i="3"/>
  <c r="G404" i="3"/>
  <c r="D404" i="3"/>
  <c r="H403" i="3"/>
  <c r="G403" i="3"/>
  <c r="D403" i="3"/>
  <c r="H402" i="3"/>
  <c r="G402" i="3"/>
  <c r="D402" i="3"/>
  <c r="H401" i="3"/>
  <c r="G401" i="3"/>
  <c r="D401" i="3"/>
  <c r="H400" i="3"/>
  <c r="G400" i="3"/>
  <c r="D400" i="3"/>
  <c r="H399" i="3"/>
  <c r="G399" i="3"/>
  <c r="D399" i="3"/>
  <c r="H398" i="3"/>
  <c r="G398" i="3"/>
  <c r="D398" i="3"/>
  <c r="H397" i="3"/>
  <c r="G397" i="3"/>
  <c r="D397" i="3"/>
  <c r="H396" i="3"/>
  <c r="G396" i="3"/>
  <c r="D396" i="3"/>
  <c r="H395" i="3"/>
  <c r="G395" i="3"/>
  <c r="D395" i="3"/>
  <c r="H394" i="3"/>
  <c r="G394" i="3"/>
  <c r="D394" i="3"/>
  <c r="H393" i="3"/>
  <c r="G393" i="3"/>
  <c r="D393" i="3"/>
  <c r="H392" i="3"/>
  <c r="G392" i="3"/>
  <c r="D392" i="3"/>
  <c r="H391" i="3"/>
  <c r="G391" i="3"/>
  <c r="D391" i="3"/>
  <c r="H390" i="3"/>
  <c r="G390" i="3"/>
  <c r="D390" i="3"/>
  <c r="H389" i="3"/>
  <c r="G389" i="3"/>
  <c r="D389" i="3"/>
  <c r="H388" i="3"/>
  <c r="G388" i="3"/>
  <c r="D388" i="3"/>
  <c r="H387" i="3"/>
  <c r="G387" i="3"/>
  <c r="D387" i="3"/>
  <c r="H386" i="3"/>
  <c r="G386" i="3"/>
  <c r="D386" i="3"/>
  <c r="H385" i="3"/>
  <c r="G385" i="3"/>
  <c r="D385" i="3"/>
  <c r="H384" i="3"/>
  <c r="G384" i="3"/>
  <c r="D384" i="3"/>
  <c r="H383" i="3"/>
  <c r="G383" i="3"/>
  <c r="D383" i="3"/>
  <c r="H382" i="3"/>
  <c r="G382" i="3"/>
  <c r="D382" i="3"/>
  <c r="H381" i="3"/>
  <c r="G381" i="3"/>
  <c r="D381" i="3"/>
  <c r="H380" i="3"/>
  <c r="G380" i="3"/>
  <c r="D380" i="3"/>
  <c r="H379" i="3"/>
  <c r="G379" i="3"/>
  <c r="D379" i="3"/>
  <c r="H378" i="3"/>
  <c r="G378" i="3"/>
  <c r="D378" i="3"/>
  <c r="H377" i="3"/>
  <c r="G377" i="3"/>
  <c r="D377" i="3"/>
  <c r="H376" i="3"/>
  <c r="G376" i="3"/>
  <c r="D376" i="3"/>
  <c r="H375" i="3"/>
  <c r="G375" i="3"/>
  <c r="D375" i="3"/>
  <c r="H374" i="3"/>
  <c r="G374" i="3"/>
  <c r="D374" i="3"/>
  <c r="H373" i="3"/>
  <c r="G373" i="3"/>
  <c r="D373" i="3"/>
  <c r="H372" i="3"/>
  <c r="G372" i="3"/>
  <c r="D372" i="3"/>
  <c r="H371" i="3"/>
  <c r="G371" i="3"/>
  <c r="D371" i="3"/>
  <c r="H370" i="3"/>
  <c r="G370" i="3"/>
  <c r="D370" i="3"/>
  <c r="H369" i="3"/>
  <c r="G369" i="3"/>
  <c r="D369" i="3"/>
  <c r="H368" i="3"/>
  <c r="G368" i="3"/>
  <c r="D368" i="3"/>
  <c r="H367" i="3"/>
  <c r="G367" i="3"/>
  <c r="D367" i="3"/>
  <c r="H366" i="3"/>
  <c r="G366" i="3"/>
  <c r="D366" i="3"/>
  <c r="H365" i="3"/>
  <c r="G365" i="3"/>
  <c r="D365" i="3"/>
  <c r="H364" i="3"/>
  <c r="G364" i="3"/>
  <c r="D364" i="3"/>
  <c r="H363" i="3"/>
  <c r="G363" i="3"/>
  <c r="D363" i="3"/>
  <c r="H362" i="3"/>
  <c r="G362" i="3"/>
  <c r="D362" i="3"/>
  <c r="H361" i="3"/>
  <c r="G361" i="3"/>
  <c r="D361" i="3"/>
  <c r="H360" i="3"/>
  <c r="G360" i="3"/>
  <c r="D360" i="3"/>
  <c r="H359" i="3"/>
  <c r="G359" i="3"/>
  <c r="D359" i="3"/>
  <c r="H358" i="3"/>
  <c r="G358" i="3"/>
  <c r="D358" i="3"/>
  <c r="H357" i="3"/>
  <c r="G357" i="3"/>
  <c r="D357" i="3"/>
  <c r="H356" i="3"/>
  <c r="G356" i="3"/>
  <c r="D356" i="3"/>
  <c r="H355" i="3"/>
  <c r="G355" i="3"/>
  <c r="D355" i="3"/>
  <c r="H354" i="3"/>
  <c r="G354" i="3"/>
  <c r="D354" i="3"/>
  <c r="H353" i="3"/>
  <c r="G353" i="3"/>
  <c r="D353" i="3"/>
  <c r="H352" i="3"/>
  <c r="G352" i="3"/>
  <c r="D352" i="3"/>
  <c r="H351" i="3"/>
  <c r="G351" i="3"/>
  <c r="D351" i="3"/>
  <c r="H350" i="3"/>
  <c r="G350" i="3"/>
  <c r="D350" i="3"/>
  <c r="H349" i="3"/>
  <c r="G349" i="3"/>
  <c r="D349" i="3"/>
  <c r="H348" i="3"/>
  <c r="G348" i="3"/>
  <c r="D348" i="3"/>
  <c r="H347" i="3"/>
  <c r="G347" i="3"/>
  <c r="D347" i="3"/>
  <c r="H346" i="3"/>
  <c r="G346" i="3"/>
  <c r="D346" i="3"/>
  <c r="H345" i="3"/>
  <c r="G345" i="3"/>
  <c r="D345" i="3"/>
  <c r="H344" i="3"/>
  <c r="G344" i="3"/>
  <c r="D344" i="3"/>
  <c r="H343" i="3"/>
  <c r="G343" i="3"/>
  <c r="D343" i="3"/>
  <c r="H342" i="3"/>
  <c r="G342" i="3"/>
  <c r="D342" i="3"/>
  <c r="H341" i="3"/>
  <c r="G341" i="3"/>
  <c r="D341" i="3"/>
  <c r="H340" i="3"/>
  <c r="G340" i="3"/>
  <c r="D340" i="3"/>
  <c r="H339" i="3"/>
  <c r="G339" i="3"/>
  <c r="D339" i="3"/>
  <c r="H338" i="3"/>
  <c r="G338" i="3"/>
  <c r="D338" i="3"/>
  <c r="H337" i="3"/>
  <c r="G337" i="3"/>
  <c r="D337" i="3"/>
  <c r="H336" i="3"/>
  <c r="G336" i="3"/>
  <c r="D336" i="3"/>
  <c r="H335" i="3"/>
  <c r="G335" i="3"/>
  <c r="D335" i="3"/>
  <c r="H334" i="3"/>
  <c r="G334" i="3"/>
  <c r="D334" i="3"/>
  <c r="H333" i="3"/>
  <c r="G333" i="3"/>
  <c r="D333" i="3"/>
  <c r="H332" i="3"/>
  <c r="G332" i="3"/>
  <c r="D332" i="3"/>
  <c r="H331" i="3"/>
  <c r="G331" i="3"/>
  <c r="D331" i="3"/>
  <c r="H330" i="3"/>
  <c r="G330" i="3"/>
  <c r="D330" i="3"/>
  <c r="H329" i="3"/>
  <c r="G329" i="3"/>
  <c r="D329" i="3"/>
  <c r="H328" i="3"/>
  <c r="G328" i="3"/>
  <c r="D328" i="3"/>
  <c r="H327" i="3"/>
  <c r="G327" i="3"/>
  <c r="D327" i="3"/>
  <c r="H326" i="3"/>
  <c r="G326" i="3"/>
  <c r="D326" i="3"/>
  <c r="H325" i="3"/>
  <c r="G325" i="3"/>
  <c r="D325" i="3"/>
  <c r="H324" i="3"/>
  <c r="G324" i="3"/>
  <c r="D324" i="3"/>
  <c r="H323" i="3"/>
  <c r="G323" i="3"/>
  <c r="D323" i="3"/>
  <c r="H322" i="3"/>
  <c r="G322" i="3"/>
  <c r="D322" i="3"/>
  <c r="H321" i="3"/>
  <c r="G321" i="3"/>
  <c r="D321" i="3"/>
  <c r="H320" i="3"/>
  <c r="G320" i="3"/>
  <c r="D320" i="3"/>
  <c r="H319" i="3"/>
  <c r="G319" i="3"/>
  <c r="D319" i="3"/>
  <c r="H318" i="3"/>
  <c r="G318" i="3"/>
  <c r="D318" i="3"/>
  <c r="H317" i="3"/>
  <c r="G317" i="3"/>
  <c r="D317" i="3"/>
  <c r="H316" i="3"/>
  <c r="G316" i="3"/>
  <c r="D316" i="3"/>
  <c r="H315" i="3"/>
  <c r="G315" i="3"/>
  <c r="D315" i="3"/>
  <c r="H314" i="3"/>
  <c r="G314" i="3"/>
  <c r="D314" i="3"/>
  <c r="H313" i="3"/>
  <c r="G313" i="3"/>
  <c r="D313" i="3"/>
  <c r="H312" i="3"/>
  <c r="G312" i="3"/>
  <c r="D312" i="3"/>
  <c r="H311" i="3"/>
  <c r="G311" i="3"/>
  <c r="D311" i="3"/>
  <c r="H310" i="3"/>
  <c r="G310" i="3"/>
  <c r="D310" i="3"/>
  <c r="H309" i="3"/>
  <c r="G309" i="3"/>
  <c r="D309" i="3"/>
  <c r="H308" i="3"/>
  <c r="G308" i="3"/>
  <c r="D308" i="3"/>
  <c r="H307" i="3"/>
  <c r="G307" i="3"/>
  <c r="D307" i="3"/>
  <c r="H306" i="3"/>
  <c r="G306" i="3"/>
  <c r="D306" i="3"/>
  <c r="H305" i="3"/>
  <c r="G305" i="3"/>
  <c r="D305" i="3"/>
  <c r="H304" i="3"/>
  <c r="G304" i="3"/>
  <c r="D304" i="3"/>
  <c r="H303" i="3"/>
  <c r="G303" i="3"/>
  <c r="D303" i="3"/>
  <c r="H302" i="3"/>
  <c r="G302" i="3"/>
  <c r="D302" i="3"/>
  <c r="H301" i="3"/>
  <c r="G301" i="3"/>
  <c r="D301" i="3"/>
  <c r="H300" i="3"/>
  <c r="G300" i="3"/>
  <c r="D300" i="3"/>
  <c r="H299" i="3"/>
  <c r="G299" i="3"/>
  <c r="D299" i="3"/>
  <c r="H298" i="3"/>
  <c r="G298" i="3"/>
  <c r="D298" i="3"/>
  <c r="H297" i="3"/>
  <c r="G297" i="3"/>
  <c r="D297" i="3"/>
  <c r="H296" i="3"/>
  <c r="G296" i="3"/>
  <c r="D296" i="3"/>
  <c r="H295" i="3"/>
  <c r="G295" i="3"/>
  <c r="D295" i="3"/>
  <c r="H294" i="3"/>
  <c r="G294" i="3"/>
  <c r="D294" i="3"/>
  <c r="H293" i="3"/>
  <c r="G293" i="3"/>
  <c r="D293" i="3"/>
  <c r="H292" i="3"/>
  <c r="G292" i="3"/>
  <c r="D292" i="3"/>
  <c r="H291" i="3"/>
  <c r="G291" i="3"/>
  <c r="D291" i="3"/>
  <c r="H290" i="3"/>
  <c r="G290" i="3"/>
  <c r="D290" i="3"/>
  <c r="H289" i="3"/>
  <c r="G289" i="3"/>
  <c r="D289" i="3"/>
  <c r="H288" i="3"/>
  <c r="G288" i="3"/>
  <c r="D288" i="3"/>
  <c r="H287" i="3"/>
  <c r="G287" i="3"/>
  <c r="D287" i="3"/>
  <c r="H286" i="3"/>
  <c r="G286" i="3"/>
  <c r="D286" i="3"/>
  <c r="H285" i="3"/>
  <c r="G285" i="3"/>
  <c r="D285" i="3"/>
  <c r="H284" i="3"/>
  <c r="G284" i="3"/>
  <c r="D284" i="3"/>
  <c r="H283" i="3"/>
  <c r="G283" i="3"/>
  <c r="D283" i="3"/>
  <c r="H282" i="3"/>
  <c r="G282" i="3"/>
  <c r="D282" i="3"/>
  <c r="H281" i="3"/>
  <c r="G281" i="3"/>
  <c r="D281" i="3"/>
  <c r="H280" i="3"/>
  <c r="G280" i="3"/>
  <c r="D280" i="3"/>
  <c r="H279" i="3"/>
  <c r="G279" i="3"/>
  <c r="D279" i="3"/>
  <c r="H278" i="3"/>
  <c r="G278" i="3"/>
  <c r="D278" i="3"/>
  <c r="H277" i="3"/>
  <c r="G277" i="3"/>
  <c r="D277" i="3"/>
  <c r="H276" i="3"/>
  <c r="G276" i="3"/>
  <c r="D276" i="3"/>
  <c r="H275" i="3"/>
  <c r="G275" i="3"/>
  <c r="D275" i="3"/>
  <c r="H274" i="3"/>
  <c r="G274" i="3"/>
  <c r="D274" i="3"/>
  <c r="H273" i="3"/>
  <c r="G273" i="3"/>
  <c r="D273" i="3"/>
  <c r="H272" i="3"/>
  <c r="G272" i="3"/>
  <c r="D272" i="3"/>
  <c r="H271" i="3"/>
  <c r="G271" i="3"/>
  <c r="D271" i="3"/>
  <c r="H270" i="3"/>
  <c r="G270" i="3"/>
  <c r="D270" i="3"/>
  <c r="H269" i="3"/>
  <c r="G269" i="3"/>
  <c r="D269" i="3"/>
  <c r="H268" i="3"/>
  <c r="G268" i="3"/>
  <c r="D268" i="3"/>
  <c r="H267" i="3"/>
  <c r="G267" i="3"/>
  <c r="D267" i="3"/>
  <c r="H266" i="3"/>
  <c r="G266" i="3"/>
  <c r="D266" i="3"/>
  <c r="H265" i="3"/>
  <c r="G265" i="3"/>
  <c r="D265" i="3"/>
  <c r="H264" i="3"/>
  <c r="G264" i="3"/>
  <c r="D264" i="3"/>
  <c r="H263" i="3"/>
  <c r="G263" i="3"/>
  <c r="D263" i="3"/>
  <c r="H262" i="3"/>
  <c r="G262" i="3"/>
  <c r="D262" i="3"/>
  <c r="H261" i="3"/>
  <c r="G261" i="3"/>
  <c r="D261" i="3"/>
  <c r="H260" i="3"/>
  <c r="G260" i="3"/>
  <c r="D260" i="3"/>
  <c r="H259" i="3"/>
  <c r="G259" i="3"/>
  <c r="D259" i="3"/>
  <c r="H258" i="3"/>
  <c r="G258" i="3"/>
  <c r="D258" i="3"/>
  <c r="H257" i="3"/>
  <c r="G257" i="3"/>
  <c r="D257" i="3"/>
  <c r="H256" i="3"/>
  <c r="G256" i="3"/>
  <c r="D256" i="3"/>
  <c r="H255" i="3"/>
  <c r="G255" i="3"/>
  <c r="D255" i="3"/>
  <c r="H254" i="3"/>
  <c r="G254" i="3"/>
  <c r="D254" i="3"/>
  <c r="H253" i="3"/>
  <c r="G253" i="3"/>
  <c r="D253" i="3"/>
  <c r="H252" i="3"/>
  <c r="G252" i="3"/>
  <c r="D252" i="3"/>
  <c r="H251" i="3"/>
  <c r="G251" i="3"/>
  <c r="D251" i="3"/>
  <c r="H250" i="3"/>
  <c r="G250" i="3"/>
  <c r="D250" i="3"/>
  <c r="H249" i="3"/>
  <c r="G249" i="3"/>
  <c r="D249" i="3"/>
  <c r="H248" i="3"/>
  <c r="G248" i="3"/>
  <c r="D248" i="3"/>
  <c r="H247" i="3"/>
  <c r="G247" i="3"/>
  <c r="D247" i="3"/>
  <c r="H246" i="3"/>
  <c r="G246" i="3"/>
  <c r="D246" i="3"/>
  <c r="H245" i="3"/>
  <c r="G245" i="3"/>
  <c r="D245" i="3"/>
  <c r="H244" i="3"/>
  <c r="G244" i="3"/>
  <c r="D244" i="3"/>
  <c r="H243" i="3"/>
  <c r="G243" i="3"/>
  <c r="D243" i="3"/>
  <c r="H242" i="3"/>
  <c r="G242" i="3"/>
  <c r="D242" i="3"/>
  <c r="H241" i="3"/>
  <c r="G241" i="3"/>
  <c r="D241" i="3"/>
  <c r="H240" i="3"/>
  <c r="G240" i="3"/>
  <c r="D240" i="3"/>
  <c r="H239" i="3"/>
  <c r="G239" i="3"/>
  <c r="D239" i="3"/>
  <c r="H238" i="3"/>
  <c r="G238" i="3"/>
  <c r="D238" i="3"/>
  <c r="H237" i="3"/>
  <c r="G237" i="3"/>
  <c r="D237" i="3"/>
  <c r="H236" i="3"/>
  <c r="G236" i="3"/>
  <c r="D236" i="3"/>
  <c r="H235" i="3"/>
  <c r="G235" i="3"/>
  <c r="D235" i="3"/>
  <c r="H234" i="3"/>
  <c r="G234" i="3"/>
  <c r="D234" i="3"/>
  <c r="H233" i="3"/>
  <c r="G233" i="3"/>
  <c r="D233" i="3"/>
  <c r="H232" i="3"/>
  <c r="G232" i="3"/>
  <c r="D232" i="3"/>
  <c r="H231" i="3"/>
  <c r="G231" i="3"/>
  <c r="D231" i="3"/>
  <c r="H230" i="3"/>
  <c r="G230" i="3"/>
  <c r="D230" i="3"/>
  <c r="H229" i="3"/>
  <c r="G229" i="3"/>
  <c r="D229" i="3"/>
  <c r="H228" i="3"/>
  <c r="G228" i="3"/>
  <c r="D228" i="3"/>
  <c r="H227" i="3"/>
  <c r="G227" i="3"/>
  <c r="D227" i="3"/>
  <c r="H226" i="3"/>
  <c r="G226" i="3"/>
  <c r="D226" i="3"/>
  <c r="H225" i="3"/>
  <c r="G225" i="3"/>
  <c r="D225" i="3"/>
  <c r="H224" i="3"/>
  <c r="G224" i="3"/>
  <c r="D224" i="3"/>
  <c r="H223" i="3"/>
  <c r="G223" i="3"/>
  <c r="D223" i="3"/>
  <c r="H222" i="3"/>
  <c r="G222" i="3"/>
  <c r="D222" i="3"/>
  <c r="H221" i="3"/>
  <c r="G221" i="3"/>
  <c r="D221" i="3"/>
  <c r="H220" i="3"/>
  <c r="G220" i="3"/>
  <c r="D220" i="3"/>
  <c r="H219" i="3"/>
  <c r="G219" i="3"/>
  <c r="D219" i="3"/>
  <c r="H218" i="3"/>
  <c r="G218" i="3"/>
  <c r="D218" i="3"/>
  <c r="H217" i="3"/>
  <c r="G217" i="3"/>
  <c r="D217" i="3"/>
  <c r="H216" i="3"/>
  <c r="G216" i="3"/>
  <c r="D216" i="3"/>
  <c r="H215" i="3"/>
  <c r="G215" i="3"/>
  <c r="D215" i="3"/>
  <c r="H214" i="3"/>
  <c r="G214" i="3"/>
  <c r="D214" i="3"/>
  <c r="H213" i="3"/>
  <c r="G213" i="3"/>
  <c r="D213" i="3"/>
  <c r="H212" i="3"/>
  <c r="G212" i="3"/>
  <c r="D212" i="3"/>
  <c r="H211" i="3"/>
  <c r="G211" i="3"/>
  <c r="D211" i="3"/>
  <c r="H210" i="3"/>
  <c r="G210" i="3"/>
  <c r="D210" i="3"/>
  <c r="H209" i="3"/>
  <c r="G209" i="3"/>
  <c r="D209" i="3"/>
  <c r="H208" i="3"/>
  <c r="G208" i="3"/>
  <c r="D208" i="3"/>
  <c r="H207" i="3"/>
  <c r="G207" i="3"/>
  <c r="D207" i="3"/>
  <c r="H206" i="3"/>
  <c r="G206" i="3"/>
  <c r="D206" i="3"/>
  <c r="H205" i="3"/>
  <c r="G205" i="3"/>
  <c r="D205" i="3"/>
  <c r="H204" i="3"/>
  <c r="G204" i="3"/>
  <c r="D204" i="3"/>
  <c r="H203" i="3"/>
  <c r="G203" i="3"/>
  <c r="D203" i="3"/>
  <c r="H202" i="3"/>
  <c r="G202" i="3"/>
  <c r="D202" i="3"/>
  <c r="H201" i="3"/>
  <c r="G201" i="3"/>
  <c r="D201" i="3"/>
  <c r="H200" i="3"/>
  <c r="G200" i="3"/>
  <c r="D200" i="3"/>
  <c r="H199" i="3"/>
  <c r="G199" i="3"/>
  <c r="D199" i="3"/>
  <c r="H198" i="3"/>
  <c r="G198" i="3"/>
  <c r="D198" i="3"/>
  <c r="H197" i="3"/>
  <c r="G197" i="3"/>
  <c r="D197" i="3"/>
  <c r="H196" i="3"/>
  <c r="G196" i="3"/>
  <c r="D196" i="3"/>
  <c r="H195" i="3"/>
  <c r="G195" i="3"/>
  <c r="D195" i="3"/>
  <c r="H194" i="3"/>
  <c r="G194" i="3"/>
  <c r="D194" i="3"/>
  <c r="H193" i="3"/>
  <c r="G193" i="3"/>
  <c r="D193" i="3"/>
  <c r="H192" i="3"/>
  <c r="G192" i="3"/>
  <c r="D192" i="3"/>
  <c r="H191" i="3"/>
  <c r="G191" i="3"/>
  <c r="D191" i="3"/>
  <c r="H190" i="3"/>
  <c r="G190" i="3"/>
  <c r="D190" i="3"/>
  <c r="H189" i="3"/>
  <c r="G189" i="3"/>
  <c r="D189" i="3"/>
  <c r="H188" i="3"/>
  <c r="G188" i="3"/>
  <c r="D188" i="3"/>
  <c r="H187" i="3"/>
  <c r="G187" i="3"/>
  <c r="D187" i="3"/>
  <c r="H186" i="3"/>
  <c r="G186" i="3"/>
  <c r="D186" i="3"/>
  <c r="H185" i="3"/>
  <c r="G185" i="3"/>
  <c r="D185" i="3"/>
  <c r="H184" i="3"/>
  <c r="G184" i="3"/>
  <c r="D184" i="3"/>
  <c r="H183" i="3"/>
  <c r="G183" i="3"/>
  <c r="D183" i="3"/>
  <c r="H182" i="3"/>
  <c r="G182" i="3"/>
  <c r="D182" i="3"/>
  <c r="H181" i="3"/>
  <c r="G181" i="3"/>
  <c r="D181" i="3"/>
  <c r="H180" i="3"/>
  <c r="G180" i="3"/>
  <c r="D180" i="3"/>
  <c r="H179" i="3"/>
  <c r="G179" i="3"/>
  <c r="D179" i="3"/>
  <c r="H178" i="3"/>
  <c r="G178" i="3"/>
  <c r="D178" i="3"/>
  <c r="H177" i="3"/>
  <c r="G177" i="3"/>
  <c r="D177" i="3"/>
  <c r="H176" i="3"/>
  <c r="G176" i="3"/>
  <c r="D176" i="3"/>
  <c r="H175" i="3"/>
  <c r="G175" i="3"/>
  <c r="D175" i="3"/>
  <c r="H174" i="3"/>
  <c r="G174" i="3"/>
  <c r="D174" i="3"/>
  <c r="H173" i="3"/>
  <c r="G173" i="3"/>
  <c r="D173" i="3"/>
  <c r="H172" i="3"/>
  <c r="G172" i="3"/>
  <c r="D172" i="3"/>
  <c r="H171" i="3"/>
  <c r="G171" i="3"/>
  <c r="D171" i="3"/>
  <c r="H170" i="3"/>
  <c r="G170" i="3"/>
  <c r="D170" i="3"/>
  <c r="H169" i="3"/>
  <c r="G169" i="3"/>
  <c r="D169" i="3"/>
  <c r="H168" i="3"/>
  <c r="G168" i="3"/>
  <c r="D168" i="3"/>
  <c r="H167" i="3"/>
  <c r="G167" i="3"/>
  <c r="D167" i="3"/>
  <c r="H166" i="3"/>
  <c r="G166" i="3"/>
  <c r="D166" i="3"/>
  <c r="H165" i="3"/>
  <c r="G165" i="3"/>
  <c r="D165" i="3"/>
  <c r="H164" i="3"/>
  <c r="G164" i="3"/>
  <c r="D164" i="3"/>
  <c r="H163" i="3"/>
  <c r="G163" i="3"/>
  <c r="D163" i="3"/>
  <c r="H162" i="3"/>
  <c r="G162" i="3"/>
  <c r="D162" i="3"/>
  <c r="H161" i="3"/>
  <c r="G161" i="3"/>
  <c r="D161" i="3"/>
  <c r="H160" i="3"/>
  <c r="G160" i="3"/>
  <c r="D160" i="3"/>
  <c r="H159" i="3"/>
  <c r="G159" i="3"/>
  <c r="D159" i="3"/>
  <c r="H158" i="3"/>
  <c r="G158" i="3"/>
  <c r="D158" i="3"/>
  <c r="H157" i="3"/>
  <c r="G157" i="3"/>
  <c r="D157" i="3"/>
  <c r="H156" i="3"/>
  <c r="G156" i="3"/>
  <c r="D156" i="3"/>
  <c r="H155" i="3"/>
  <c r="G155" i="3"/>
  <c r="D155" i="3"/>
  <c r="H154" i="3"/>
  <c r="G154" i="3"/>
  <c r="D154" i="3"/>
  <c r="H153" i="3"/>
  <c r="G153" i="3"/>
  <c r="D153" i="3"/>
  <c r="H152" i="3"/>
  <c r="G152" i="3"/>
  <c r="D152" i="3"/>
  <c r="H151" i="3"/>
  <c r="G151" i="3"/>
  <c r="D151" i="3"/>
  <c r="H150" i="3"/>
  <c r="G150" i="3"/>
  <c r="D150" i="3"/>
  <c r="H149" i="3"/>
  <c r="G149" i="3"/>
  <c r="D149" i="3"/>
  <c r="H148" i="3"/>
  <c r="G148" i="3"/>
  <c r="D148" i="3"/>
  <c r="H147" i="3"/>
  <c r="G147" i="3"/>
  <c r="D147" i="3"/>
  <c r="H146" i="3"/>
  <c r="G146" i="3"/>
  <c r="D146" i="3"/>
  <c r="H145" i="3"/>
  <c r="G145" i="3"/>
  <c r="D145" i="3"/>
  <c r="H144" i="3"/>
  <c r="G144" i="3"/>
  <c r="D144" i="3"/>
  <c r="H143" i="3"/>
  <c r="G143" i="3"/>
  <c r="D143" i="3"/>
  <c r="H142" i="3"/>
  <c r="G142" i="3"/>
  <c r="D142" i="3"/>
  <c r="H141" i="3"/>
  <c r="G141" i="3"/>
  <c r="D141" i="3"/>
  <c r="H140" i="3"/>
  <c r="G140" i="3"/>
  <c r="D140" i="3"/>
  <c r="H139" i="3"/>
  <c r="G139" i="3"/>
  <c r="D139" i="3"/>
  <c r="H138" i="3"/>
  <c r="G138" i="3"/>
  <c r="D138" i="3"/>
  <c r="H137" i="3"/>
  <c r="G137" i="3"/>
  <c r="D137" i="3"/>
  <c r="H136" i="3"/>
  <c r="G136" i="3"/>
  <c r="D136" i="3"/>
  <c r="H135" i="3"/>
  <c r="G135" i="3"/>
  <c r="D135" i="3"/>
  <c r="H134" i="3"/>
  <c r="G134" i="3"/>
  <c r="D134" i="3"/>
  <c r="H133" i="3"/>
  <c r="G133" i="3"/>
  <c r="D133" i="3"/>
  <c r="H132" i="3"/>
  <c r="G132" i="3"/>
  <c r="D132" i="3"/>
  <c r="H131" i="3"/>
  <c r="G131" i="3"/>
  <c r="D131" i="3"/>
  <c r="H130" i="3"/>
  <c r="G130" i="3"/>
  <c r="D130" i="3"/>
  <c r="H129" i="3"/>
  <c r="G129" i="3"/>
  <c r="D129" i="3"/>
  <c r="H128" i="3"/>
  <c r="G128" i="3"/>
  <c r="D128" i="3"/>
  <c r="H127" i="3"/>
  <c r="G127" i="3"/>
  <c r="D127" i="3"/>
  <c r="H126" i="3"/>
  <c r="G126" i="3"/>
  <c r="D126" i="3"/>
  <c r="H125" i="3"/>
  <c r="G125" i="3"/>
  <c r="D125" i="3"/>
  <c r="H124" i="3"/>
  <c r="G124" i="3"/>
  <c r="D124" i="3"/>
  <c r="H123" i="3"/>
  <c r="G123" i="3"/>
  <c r="D123" i="3"/>
  <c r="H122" i="3"/>
  <c r="G122" i="3"/>
  <c r="D122" i="3"/>
  <c r="H121" i="3"/>
  <c r="G121" i="3"/>
  <c r="D121" i="3"/>
  <c r="H120" i="3"/>
  <c r="G120" i="3"/>
  <c r="D120" i="3"/>
  <c r="H119" i="3"/>
  <c r="G119" i="3"/>
  <c r="D119" i="3"/>
  <c r="H118" i="3"/>
  <c r="G118" i="3"/>
  <c r="D118" i="3"/>
  <c r="H117" i="3"/>
  <c r="G117" i="3"/>
  <c r="D117" i="3"/>
  <c r="H116" i="3"/>
  <c r="G116" i="3"/>
  <c r="D116" i="3"/>
  <c r="H115" i="3"/>
  <c r="G115" i="3"/>
  <c r="D115" i="3"/>
  <c r="H114" i="3"/>
  <c r="G114" i="3"/>
  <c r="D114" i="3"/>
  <c r="H113" i="3"/>
  <c r="G113" i="3"/>
  <c r="D113" i="3"/>
  <c r="H112" i="3"/>
  <c r="G112" i="3"/>
  <c r="D112" i="3"/>
  <c r="H111" i="3"/>
  <c r="G111" i="3"/>
  <c r="D111" i="3"/>
  <c r="H110" i="3"/>
  <c r="G110" i="3"/>
  <c r="D110" i="3"/>
  <c r="H109" i="3"/>
  <c r="G109" i="3"/>
  <c r="D109" i="3"/>
  <c r="H108" i="3"/>
  <c r="G108" i="3"/>
  <c r="D108" i="3"/>
  <c r="H107" i="3"/>
  <c r="G107" i="3"/>
  <c r="D107" i="3"/>
  <c r="H106" i="3"/>
  <c r="G106" i="3"/>
  <c r="D106" i="3"/>
  <c r="H105" i="3"/>
  <c r="G105" i="3"/>
  <c r="D105" i="3"/>
  <c r="H104" i="3"/>
  <c r="G104" i="3"/>
  <c r="D104" i="3"/>
  <c r="H103" i="3"/>
  <c r="G103" i="3"/>
  <c r="D103" i="3"/>
  <c r="H102" i="3"/>
  <c r="G102" i="3"/>
  <c r="D102" i="3"/>
  <c r="H101" i="3"/>
  <c r="G101" i="3"/>
  <c r="D101" i="3"/>
  <c r="H100" i="3"/>
  <c r="G100" i="3"/>
  <c r="D100" i="3"/>
  <c r="H99" i="3"/>
  <c r="G99" i="3"/>
  <c r="D99" i="3"/>
  <c r="H98" i="3"/>
  <c r="G98" i="3"/>
  <c r="D98" i="3"/>
  <c r="H97" i="3"/>
  <c r="G97" i="3"/>
  <c r="D97" i="3"/>
  <c r="H96" i="3"/>
  <c r="G96" i="3"/>
  <c r="D96" i="3"/>
  <c r="H95" i="3"/>
  <c r="G95" i="3"/>
  <c r="D95" i="3"/>
  <c r="H94" i="3"/>
  <c r="G94" i="3"/>
  <c r="D94" i="3"/>
  <c r="H93" i="3"/>
  <c r="G93" i="3"/>
  <c r="D93" i="3"/>
  <c r="H92" i="3"/>
  <c r="G92" i="3"/>
  <c r="D92" i="3"/>
  <c r="H91" i="3"/>
  <c r="G91" i="3"/>
  <c r="D91" i="3"/>
  <c r="H90" i="3"/>
  <c r="G90" i="3"/>
  <c r="D90" i="3"/>
  <c r="H89" i="3"/>
  <c r="G89" i="3"/>
  <c r="D89" i="3"/>
  <c r="H88" i="3"/>
  <c r="G88" i="3"/>
  <c r="D88" i="3"/>
  <c r="H87" i="3"/>
  <c r="G87" i="3"/>
  <c r="D87" i="3"/>
  <c r="H86" i="3"/>
  <c r="G86" i="3"/>
  <c r="D86" i="3"/>
  <c r="H85" i="3"/>
  <c r="G85" i="3"/>
  <c r="D85" i="3"/>
  <c r="H84" i="3"/>
  <c r="G84" i="3"/>
  <c r="D84" i="3"/>
  <c r="H83" i="3"/>
  <c r="G83" i="3"/>
  <c r="D83" i="3"/>
  <c r="H82" i="3"/>
  <c r="G82" i="3"/>
  <c r="D82" i="3"/>
  <c r="H81" i="3"/>
  <c r="G81" i="3"/>
  <c r="D81" i="3"/>
  <c r="H80" i="3"/>
  <c r="G80" i="3"/>
  <c r="D80" i="3"/>
  <c r="H79" i="3"/>
  <c r="G79" i="3"/>
  <c r="D79" i="3"/>
  <c r="H78" i="3"/>
  <c r="G78" i="3"/>
  <c r="D78" i="3"/>
  <c r="H77" i="3"/>
  <c r="G77" i="3"/>
  <c r="D77" i="3"/>
  <c r="H76" i="3"/>
  <c r="G76" i="3"/>
  <c r="D76" i="3"/>
  <c r="H75" i="3"/>
  <c r="G75" i="3"/>
  <c r="D75" i="3"/>
  <c r="H74" i="3"/>
  <c r="G74" i="3"/>
  <c r="D74" i="3"/>
  <c r="H73" i="3"/>
  <c r="G73" i="3"/>
  <c r="D73" i="3"/>
  <c r="H72" i="3"/>
  <c r="G72" i="3"/>
  <c r="D72" i="3"/>
  <c r="H71" i="3"/>
  <c r="G71" i="3"/>
  <c r="D71" i="3"/>
  <c r="H70" i="3"/>
  <c r="G70" i="3"/>
  <c r="D70" i="3"/>
  <c r="H69" i="3"/>
  <c r="G69" i="3"/>
  <c r="D69" i="3"/>
  <c r="H68" i="3"/>
  <c r="G68" i="3"/>
  <c r="D68" i="3"/>
  <c r="H67" i="3"/>
  <c r="G67" i="3"/>
  <c r="D67" i="3"/>
  <c r="H66" i="3"/>
  <c r="G66" i="3"/>
  <c r="D66" i="3"/>
  <c r="H65" i="3"/>
  <c r="G65" i="3"/>
  <c r="D65" i="3"/>
  <c r="H64" i="3"/>
  <c r="G64" i="3"/>
  <c r="D64" i="3"/>
  <c r="H63" i="3"/>
  <c r="G63" i="3"/>
  <c r="D63" i="3"/>
  <c r="H62" i="3"/>
  <c r="G62" i="3"/>
  <c r="D62" i="3"/>
  <c r="H61" i="3"/>
  <c r="G61" i="3"/>
  <c r="D61" i="3"/>
  <c r="H60" i="3"/>
  <c r="G60" i="3"/>
  <c r="D60" i="3"/>
  <c r="H59" i="3"/>
  <c r="G59" i="3"/>
  <c r="D59" i="3"/>
  <c r="H58" i="3"/>
  <c r="G58" i="3"/>
  <c r="D58" i="3"/>
  <c r="H57" i="3"/>
  <c r="G57" i="3"/>
  <c r="D57" i="3"/>
  <c r="H56" i="3"/>
  <c r="G56" i="3"/>
  <c r="D56" i="3"/>
  <c r="H55" i="3"/>
  <c r="G55" i="3"/>
  <c r="D55" i="3"/>
  <c r="H54" i="3"/>
  <c r="G54" i="3"/>
  <c r="D54" i="3"/>
  <c r="H53" i="3"/>
  <c r="G53" i="3"/>
  <c r="D53" i="3"/>
  <c r="H52" i="3"/>
  <c r="G52" i="3"/>
  <c r="D52" i="3"/>
  <c r="H51" i="3"/>
  <c r="G51" i="3"/>
  <c r="D51" i="3"/>
  <c r="H50" i="3"/>
  <c r="G50" i="3"/>
  <c r="D50" i="3"/>
  <c r="H49" i="3"/>
  <c r="G49" i="3"/>
  <c r="D49" i="3"/>
  <c r="H48" i="3"/>
  <c r="G48" i="3"/>
  <c r="D48" i="3"/>
  <c r="H47" i="3"/>
  <c r="G47" i="3"/>
  <c r="D47" i="3"/>
  <c r="H46" i="3"/>
  <c r="G46" i="3"/>
  <c r="D46" i="3"/>
  <c r="H45" i="3"/>
  <c r="G45" i="3"/>
  <c r="D45" i="3"/>
  <c r="H44" i="3"/>
  <c r="G44" i="3"/>
  <c r="D44" i="3"/>
  <c r="H43" i="3"/>
  <c r="G43" i="3"/>
  <c r="D43" i="3"/>
  <c r="H42" i="3"/>
  <c r="G42" i="3"/>
  <c r="D42" i="3"/>
  <c r="H41" i="3"/>
  <c r="G41" i="3"/>
  <c r="D41" i="3"/>
  <c r="H40" i="3"/>
  <c r="G40" i="3"/>
  <c r="D40" i="3"/>
  <c r="H39" i="3"/>
  <c r="G39" i="3"/>
  <c r="D39" i="3"/>
  <c r="H38" i="3"/>
  <c r="G38" i="3"/>
  <c r="D38" i="3"/>
  <c r="H37" i="3"/>
  <c r="G37" i="3"/>
  <c r="D37" i="3"/>
  <c r="H36" i="3"/>
  <c r="G36" i="3"/>
  <c r="D36" i="3"/>
  <c r="H35" i="3"/>
  <c r="G35" i="3"/>
  <c r="D35" i="3"/>
  <c r="H34" i="3"/>
  <c r="G34" i="3"/>
  <c r="D34" i="3"/>
  <c r="H33" i="3"/>
  <c r="G33" i="3"/>
  <c r="D33" i="3"/>
  <c r="H32" i="3"/>
  <c r="G32" i="3"/>
  <c r="H31" i="3"/>
  <c r="G31" i="3"/>
  <c r="D31" i="3"/>
  <c r="H30" i="3"/>
  <c r="G30" i="3"/>
  <c r="D30" i="3"/>
  <c r="H29" i="3"/>
  <c r="G29" i="3"/>
  <c r="D29" i="3"/>
  <c r="H28" i="3"/>
  <c r="G28" i="3"/>
  <c r="D28" i="3"/>
  <c r="H27" i="3"/>
  <c r="G27" i="3"/>
  <c r="D27" i="3"/>
  <c r="H26" i="3"/>
  <c r="G26" i="3"/>
  <c r="D26" i="3"/>
  <c r="H25" i="3"/>
  <c r="G25" i="3"/>
  <c r="D25" i="3"/>
  <c r="H24" i="3"/>
  <c r="G24" i="3"/>
  <c r="D24" i="3"/>
  <c r="H23" i="3"/>
  <c r="G23" i="3"/>
  <c r="D23" i="3"/>
  <c r="H22" i="3"/>
  <c r="G22" i="3"/>
  <c r="D22" i="3"/>
  <c r="H21" i="3"/>
  <c r="G21" i="3"/>
  <c r="D21" i="3"/>
  <c r="H20" i="3"/>
  <c r="G20" i="3"/>
  <c r="D20" i="3"/>
  <c r="H19" i="3"/>
  <c r="G19" i="3"/>
  <c r="D19" i="3"/>
  <c r="H18" i="3"/>
  <c r="G18" i="3"/>
  <c r="D18" i="3"/>
  <c r="H17" i="3"/>
  <c r="G17" i="3"/>
  <c r="D17" i="3"/>
  <c r="H16" i="3"/>
  <c r="G16" i="3"/>
  <c r="D16" i="3"/>
  <c r="H15" i="3"/>
  <c r="G15" i="3"/>
  <c r="D15" i="3"/>
  <c r="H14" i="3"/>
  <c r="G14" i="3"/>
  <c r="D14" i="3"/>
  <c r="H13" i="3"/>
  <c r="G13" i="3"/>
  <c r="D13" i="3"/>
  <c r="H12" i="3"/>
  <c r="G12" i="3"/>
  <c r="D12" i="3"/>
  <c r="H11" i="3"/>
  <c r="G11" i="3"/>
  <c r="D11" i="3"/>
  <c r="H10" i="3"/>
  <c r="G10" i="3"/>
  <c r="D10" i="3"/>
  <c r="H9" i="3"/>
  <c r="G9" i="3"/>
  <c r="D9" i="3"/>
  <c r="H8" i="3"/>
  <c r="G8" i="3"/>
  <c r="D8" i="3"/>
  <c r="H7" i="3"/>
  <c r="G7" i="3"/>
  <c r="D7" i="3"/>
  <c r="H6" i="3"/>
  <c r="G6" i="3"/>
  <c r="D6" i="3"/>
  <c r="H5" i="3"/>
  <c r="G5" i="3"/>
  <c r="D5" i="3"/>
  <c r="C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21" i="2" s="1"/>
  <c r="C46" i="1"/>
  <c r="C45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I8" i="1"/>
  <c r="B8" i="1"/>
  <c r="I5" i="1"/>
  <c r="G5" i="1"/>
  <c r="D5" i="1"/>
  <c r="B5" i="1"/>
  <c r="G21" i="5" l="1"/>
  <c r="E21" i="5"/>
  <c r="D21" i="5"/>
  <c r="B21" i="5"/>
  <c r="F21" i="5"/>
  <c r="C21" i="5"/>
  <c r="G20" i="5"/>
  <c r="F20" i="5"/>
  <c r="E20" i="5"/>
  <c r="D20" i="5"/>
  <c r="C20" i="5"/>
  <c r="B20" i="5"/>
  <c r="H20" i="5" s="1"/>
  <c r="G19" i="5"/>
  <c r="E19" i="5"/>
  <c r="C19" i="5"/>
  <c r="D19" i="5"/>
  <c r="F19" i="5"/>
  <c r="B19" i="5"/>
  <c r="D18" i="5"/>
  <c r="B18" i="5"/>
  <c r="G18" i="5"/>
  <c r="E18" i="5"/>
  <c r="C18" i="5"/>
  <c r="F18" i="5"/>
  <c r="G17" i="5"/>
  <c r="E17" i="5"/>
  <c r="B17" i="5"/>
  <c r="D17" i="5"/>
  <c r="C17" i="5"/>
  <c r="F17" i="5"/>
  <c r="E16" i="5"/>
  <c r="B16" i="5"/>
  <c r="D16" i="5"/>
  <c r="F16" i="5"/>
  <c r="G16" i="5"/>
  <c r="C16" i="5"/>
  <c r="D15" i="5"/>
  <c r="G15" i="5"/>
  <c r="E15" i="5"/>
  <c r="B15" i="5"/>
  <c r="C15" i="5"/>
  <c r="F15" i="5"/>
  <c r="C14" i="5"/>
  <c r="B14" i="5"/>
  <c r="D14" i="5"/>
  <c r="F14" i="5"/>
  <c r="G14" i="5"/>
  <c r="E14" i="5"/>
  <c r="B13" i="5"/>
  <c r="E13" i="5"/>
  <c r="F13" i="5"/>
  <c r="C13" i="5"/>
  <c r="D13" i="5"/>
  <c r="G13" i="5"/>
  <c r="F12" i="5"/>
  <c r="E12" i="5"/>
  <c r="G12" i="5"/>
  <c r="B12" i="5"/>
  <c r="D12" i="5"/>
  <c r="C12" i="5"/>
  <c r="F11" i="5"/>
  <c r="D11" i="5"/>
  <c r="B11" i="5"/>
  <c r="G11" i="5"/>
  <c r="C11" i="5"/>
  <c r="E11" i="5"/>
  <c r="G10" i="5"/>
  <c r="F10" i="5"/>
  <c r="C10" i="5"/>
  <c r="E10" i="5"/>
  <c r="B10" i="5"/>
  <c r="D10" i="5"/>
  <c r="F9" i="5"/>
  <c r="C9" i="5"/>
  <c r="D9" i="5"/>
  <c r="G9" i="5"/>
  <c r="B9" i="5"/>
  <c r="E9" i="5"/>
  <c r="F8" i="5"/>
  <c r="B8" i="5"/>
  <c r="C8" i="5"/>
  <c r="E8" i="5"/>
  <c r="G8" i="5"/>
  <c r="D8" i="5"/>
  <c r="G7" i="5"/>
  <c r="E7" i="5"/>
  <c r="F7" i="5"/>
  <c r="B7" i="5"/>
  <c r="D7" i="5"/>
  <c r="C7" i="5"/>
  <c r="F6" i="5"/>
  <c r="C6" i="5"/>
  <c r="G6" i="5"/>
  <c r="D6" i="5"/>
  <c r="B6" i="5"/>
  <c r="E6" i="5"/>
  <c r="F20" i="4"/>
  <c r="E20" i="4"/>
  <c r="D20" i="4"/>
  <c r="C20" i="4"/>
  <c r="B20" i="4"/>
  <c r="E19" i="4"/>
  <c r="F19" i="4"/>
  <c r="C19" i="4"/>
  <c r="B19" i="4"/>
  <c r="D19" i="4"/>
  <c r="E18" i="4"/>
  <c r="D18" i="4"/>
  <c r="B18" i="4"/>
  <c r="C18" i="4"/>
  <c r="F18" i="4"/>
  <c r="E17" i="4"/>
  <c r="D17" i="4"/>
  <c r="C17" i="4"/>
  <c r="B17" i="4"/>
  <c r="F17" i="4"/>
  <c r="E16" i="4"/>
  <c r="D16" i="4"/>
  <c r="F16" i="4"/>
  <c r="C16" i="4"/>
  <c r="B16" i="4"/>
  <c r="C15" i="4"/>
  <c r="F15" i="4"/>
  <c r="E15" i="4"/>
  <c r="D15" i="4"/>
  <c r="B15" i="4"/>
  <c r="E14" i="4"/>
  <c r="D14" i="4"/>
  <c r="F14" i="4"/>
  <c r="C14" i="4"/>
  <c r="B14" i="4"/>
  <c r="C13" i="4"/>
  <c r="F13" i="4"/>
  <c r="E13" i="4"/>
  <c r="D13" i="4"/>
  <c r="B13" i="4"/>
  <c r="B12" i="4"/>
  <c r="C12" i="4"/>
  <c r="D12" i="4"/>
  <c r="E12" i="4"/>
  <c r="F12" i="4"/>
  <c r="B11" i="4"/>
  <c r="E11" i="4"/>
  <c r="D11" i="4"/>
  <c r="C11" i="4"/>
  <c r="F11" i="4"/>
  <c r="E10" i="4"/>
  <c r="D10" i="4"/>
  <c r="B10" i="4"/>
  <c r="C10" i="4"/>
  <c r="D9" i="4"/>
  <c r="B9" i="4"/>
  <c r="C9" i="4"/>
  <c r="F9" i="4"/>
  <c r="E9" i="4"/>
  <c r="B8" i="4"/>
  <c r="C8" i="4"/>
  <c r="E8" i="4"/>
  <c r="D8" i="4"/>
  <c r="F8" i="4"/>
  <c r="F7" i="4"/>
  <c r="C7" i="4"/>
  <c r="B7" i="4"/>
  <c r="E7" i="4"/>
  <c r="D7" i="4"/>
  <c r="F6" i="4"/>
  <c r="E6" i="4"/>
  <c r="B6" i="4"/>
  <c r="C6" i="4"/>
  <c r="D6" i="4"/>
  <c r="E5" i="4"/>
  <c r="B5" i="4"/>
  <c r="D5" i="4"/>
  <c r="F5" i="4"/>
  <c r="C5" i="4"/>
  <c r="B26" i="4"/>
  <c r="B27" i="4"/>
  <c r="B25" i="4"/>
  <c r="B28" i="4" s="1"/>
  <c r="D8" i="1"/>
  <c r="C44" i="1"/>
  <c r="H19" i="5" l="1"/>
  <c r="E21" i="4"/>
  <c r="H6" i="5"/>
  <c r="B22" i="5"/>
  <c r="H12" i="1" s="1"/>
  <c r="G20" i="4"/>
  <c r="H20" i="4"/>
  <c r="I20" i="4"/>
  <c r="C27" i="1"/>
  <c r="D27" i="1" s="1"/>
  <c r="G19" i="4"/>
  <c r="H19" i="4"/>
  <c r="I19" i="4"/>
  <c r="C26" i="1"/>
  <c r="D26" i="1" s="1"/>
  <c r="I18" i="4"/>
  <c r="C25" i="1"/>
  <c r="D25" i="1" s="1"/>
  <c r="G18" i="4"/>
  <c r="H18" i="4"/>
  <c r="I17" i="4"/>
  <c r="C24" i="1"/>
  <c r="D24" i="1" s="1"/>
  <c r="G17" i="4"/>
  <c r="H17" i="4"/>
  <c r="I16" i="4"/>
  <c r="C23" i="1"/>
  <c r="D23" i="1" s="1"/>
  <c r="G16" i="4"/>
  <c r="H16" i="4"/>
  <c r="G15" i="4"/>
  <c r="H15" i="4"/>
  <c r="I15" i="4"/>
  <c r="C22" i="1"/>
  <c r="D22" i="1" s="1"/>
  <c r="I14" i="4"/>
  <c r="C21" i="1"/>
  <c r="D21" i="1" s="1"/>
  <c r="G14" i="4"/>
  <c r="H14" i="4"/>
  <c r="G13" i="4"/>
  <c r="H13" i="4"/>
  <c r="I13" i="4"/>
  <c r="C20" i="1"/>
  <c r="D20" i="1" s="1"/>
  <c r="I12" i="4"/>
  <c r="C19" i="1"/>
  <c r="D19" i="1" s="1"/>
  <c r="G12" i="4"/>
  <c r="H12" i="4"/>
  <c r="I11" i="4"/>
  <c r="C18" i="1"/>
  <c r="D18" i="1" s="1"/>
  <c r="G11" i="4"/>
  <c r="H11" i="4"/>
  <c r="G10" i="4"/>
  <c r="H10" i="4"/>
  <c r="I10" i="4"/>
  <c r="C17" i="1"/>
  <c r="D17" i="1" s="1"/>
  <c r="C16" i="1"/>
  <c r="D16" i="1" s="1"/>
  <c r="I9" i="4"/>
  <c r="H9" i="4"/>
  <c r="G9" i="4"/>
  <c r="I8" i="4"/>
  <c r="C15" i="1"/>
  <c r="D15" i="1" s="1"/>
  <c r="G8" i="4"/>
  <c r="H8" i="4"/>
  <c r="H7" i="4"/>
  <c r="G7" i="4"/>
  <c r="I7" i="4"/>
  <c r="C14" i="1"/>
  <c r="D14" i="1" s="1"/>
  <c r="H6" i="4"/>
  <c r="G6" i="4"/>
  <c r="C13" i="1"/>
  <c r="D13" i="1" s="1"/>
  <c r="I6" i="4"/>
  <c r="J12" i="1"/>
  <c r="I13" i="1"/>
  <c r="J14" i="1"/>
  <c r="I16" i="1"/>
  <c r="I14" i="1"/>
  <c r="J16" i="1"/>
  <c r="I12" i="1"/>
  <c r="J13" i="1"/>
  <c r="J17" i="1"/>
  <c r="I15" i="1"/>
  <c r="J15" i="1"/>
  <c r="I17" i="1"/>
  <c r="D21" i="4"/>
  <c r="C12" i="1"/>
  <c r="D12" i="1" s="1"/>
  <c r="G8" i="1"/>
  <c r="I5" i="4"/>
  <c r="G5" i="4"/>
  <c r="H5" i="4"/>
  <c r="F21" i="4"/>
  <c r="H21" i="4" s="1"/>
  <c r="C26" i="4"/>
  <c r="C27" i="4"/>
  <c r="C25" i="4"/>
  <c r="H18" i="5"/>
  <c r="H16" i="5"/>
  <c r="H15" i="5"/>
  <c r="H13" i="5"/>
  <c r="H12" i="5"/>
  <c r="H11" i="5"/>
  <c r="H10" i="5"/>
  <c r="H9" i="5"/>
  <c r="H7" i="5"/>
  <c r="F22" i="5"/>
  <c r="H16" i="1" s="1"/>
  <c r="C22" i="5"/>
  <c r="H13" i="1" s="1"/>
  <c r="G22" i="5"/>
  <c r="H17" i="1" s="1"/>
  <c r="D22" i="5"/>
  <c r="H14" i="1" s="1"/>
  <c r="E22" i="5"/>
  <c r="H15" i="1" s="1"/>
  <c r="C21" i="4"/>
  <c r="H8" i="5"/>
  <c r="H21" i="5"/>
  <c r="H17" i="5"/>
  <c r="H14" i="5"/>
  <c r="G21" i="4" l="1"/>
  <c r="C47" i="1"/>
  <c r="H22" i="5"/>
</calcChain>
</file>

<file path=xl/sharedStrings.xml><?xml version="1.0" encoding="utf-8"?>
<sst xmlns="http://schemas.openxmlformats.org/spreadsheetml/2006/main" count="256" uniqueCount="152">
  <si>
    <t>PERSONAL EXPENSE TRACKER  —  DASHBOARD</t>
  </si>
  <si>
    <t>Know how much you spend, and on what. Everything below updates automatically from the 'Add Expense' sheet.</t>
  </si>
  <si>
    <t>TOTAL SPENT (ALL TIME)</t>
  </si>
  <si>
    <t>THIS MONTH</t>
  </si>
  <si>
    <t>LAST MONTH</t>
  </si>
  <si>
    <t>AVG / DAY (THIS MONTH)</t>
  </si>
  <si>
    <t>MONTHLY BUDGET</t>
  </si>
  <si>
    <t>BUDGET USED %</t>
  </si>
  <si>
    <t>TOP CATEGORY (THIS MONTH)</t>
  </si>
  <si>
    <t>TRANSACTIONS LOGGED</t>
  </si>
  <si>
    <t>THIS MONTH — SPEND BY CATEGORY</t>
  </si>
  <si>
    <t>LAST 6 MONTHS — TOTAL TREND</t>
  </si>
  <si>
    <t>Category</t>
  </si>
  <si>
    <t>This Month (Rs)</t>
  </si>
  <si>
    <t>% of Spend</t>
  </si>
  <si>
    <t>Month</t>
  </si>
  <si>
    <t>Total (Rs)</t>
  </si>
  <si>
    <t>Needs</t>
  </si>
  <si>
    <t>Wants</t>
  </si>
  <si>
    <t>QUICK CHECKS</t>
  </si>
  <si>
    <t>Within budget this month?</t>
  </si>
  <si>
    <t>Biggest single expense (all time)</t>
  </si>
  <si>
    <t>Average expense size</t>
  </si>
  <si>
    <t>Categories over budget (this month)</t>
  </si>
  <si>
    <t>CATEGORY MASTER  —  lookup source for the whole tracker</t>
  </si>
  <si>
    <t>Edit budgets here. Dashboard, Analysis &amp; Summary sheets update automatically via VLOOKUP / SUMIFS.</t>
  </si>
  <si>
    <t>Group</t>
  </si>
  <si>
    <t>Monthly Budget (Rs)</t>
  </si>
  <si>
    <t>Notes</t>
  </si>
  <si>
    <t>Annual Budget (Rs)</t>
  </si>
  <si>
    <t>Fuel</t>
  </si>
  <si>
    <t>Petrol / diesel for bike</t>
  </si>
  <si>
    <t>Bike Servicing</t>
  </si>
  <si>
    <t>Service, repairs, parts, tyres</t>
  </si>
  <si>
    <t>Transport &amp; Fare</t>
  </si>
  <si>
    <t>Bus, taxi, ride-share</t>
  </si>
  <si>
    <t>Groceries</t>
  </si>
  <si>
    <t>Monthly ration, vegetables</t>
  </si>
  <si>
    <t>Rent &amp; Utilities</t>
  </si>
  <si>
    <t>Rent, electricity, water, internet</t>
  </si>
  <si>
    <t>Health &amp; Medicine</t>
  </si>
  <si>
    <t>Doctor, pharmacy, gym</t>
  </si>
  <si>
    <t>Extra Meal / Dining</t>
  </si>
  <si>
    <t>Eating out, momos, restaurant</t>
  </si>
  <si>
    <t>Snacks &amp; Chocolates</t>
  </si>
  <si>
    <t>Chocolates, chips, cold drinks</t>
  </si>
  <si>
    <t>Alcohol &amp; Party</t>
  </si>
  <si>
    <t>Drinks, parties, nights out</t>
  </si>
  <si>
    <t>Shopping</t>
  </si>
  <si>
    <t>Clothes, shoes, gadgets</t>
  </si>
  <si>
    <t>Entertainment</t>
  </si>
  <si>
    <t>Movies, games, subscriptions</t>
  </si>
  <si>
    <t>Mobile &amp; Data</t>
  </si>
  <si>
    <t>Top-ups, data packs</t>
  </si>
  <si>
    <t>Education &amp; Books</t>
  </si>
  <si>
    <t>Growth</t>
  </si>
  <si>
    <t>Courses, books, stationery</t>
  </si>
  <si>
    <t>Gifts &amp; Donations</t>
  </si>
  <si>
    <t>Birthdays, festivals, charity</t>
  </si>
  <si>
    <t>Travel &amp; Trips</t>
  </si>
  <si>
    <t>Long trips, tours</t>
  </si>
  <si>
    <t>Other</t>
  </si>
  <si>
    <t>Anything uncategorised</t>
  </si>
  <si>
    <t>TOTAL</t>
  </si>
  <si>
    <t>EXPENSE LOG  —  enter every spend here</t>
  </si>
  <si>
    <t>Date</t>
  </si>
  <si>
    <t>Description</t>
  </si>
  <si>
    <t>Category ▼</t>
  </si>
  <si>
    <t>Group (VLOOKUP)</t>
  </si>
  <si>
    <t>Payment ▼</t>
  </si>
  <si>
    <t>Amount (Rs)</t>
  </si>
  <si>
    <t>Month Key</t>
  </si>
  <si>
    <t>Category Budget (VLOOKUP)</t>
  </si>
  <si>
    <t>Petrol - Kalanki pump</t>
  </si>
  <si>
    <t>Cash</t>
  </si>
  <si>
    <t>Full tank</t>
  </si>
  <si>
    <t>Monthly ration</t>
  </si>
  <si>
    <t>eSewa</t>
  </si>
  <si>
    <t>Bike chain + oil change</t>
  </si>
  <si>
    <t>Regular service</t>
  </si>
  <si>
    <t>Dairy Queen chocolates</t>
  </si>
  <si>
    <t>Rent July</t>
  </si>
  <si>
    <t>Bank/Card</t>
  </si>
  <si>
    <t>Friday drinks with friends</t>
  </si>
  <si>
    <t>Khalti</t>
  </si>
  <si>
    <t>Bata shoes</t>
  </si>
  <si>
    <t>Late night momos</t>
  </si>
  <si>
    <t>Petrol</t>
  </si>
  <si>
    <t>Ncell data pack 10GB</t>
  </si>
  <si>
    <t>Groceries + vegetables</t>
  </si>
  <si>
    <t>Thamel dinner</t>
  </si>
  <si>
    <t>Family dinner</t>
  </si>
  <si>
    <t>Rent August</t>
  </si>
  <si>
    <t>Cadbury stock-up</t>
  </si>
  <si>
    <t>Birthday party - drinks</t>
  </si>
  <si>
    <t>Tyre puncture + air</t>
  </si>
  <si>
    <t>T-shirt + jeans</t>
  </si>
  <si>
    <t>Medicine - fever</t>
  </si>
  <si>
    <t>Movie night QFX</t>
  </si>
  <si>
    <t>Dashain shopping</t>
  </si>
  <si>
    <t>Festival</t>
  </si>
  <si>
    <t>Rent September</t>
  </si>
  <si>
    <t>Bike full servicing</t>
  </si>
  <si>
    <t>Before Dashain trip</t>
  </si>
  <si>
    <t>Pokhara trip - hotel</t>
  </si>
  <si>
    <t>Party night</t>
  </si>
  <si>
    <t>Chocolates for niece</t>
  </si>
  <si>
    <t>Online course - Excel</t>
  </si>
  <si>
    <t>Credit Card</t>
  </si>
  <si>
    <t>Late extra meal</t>
  </si>
  <si>
    <t>Rent October</t>
  </si>
  <si>
    <t>Brunch with friends</t>
  </si>
  <si>
    <t>Chocolate bar + chips</t>
  </si>
  <si>
    <t>Beer night</t>
  </si>
  <si>
    <t>GRAND TOTAL →</t>
  </si>
  <si>
    <t>CATEGORY ANALYSIS  —  where your money actually goes</t>
  </si>
  <si>
    <t>Budget is pulled with VLOOKUP from Categories; totals with SUMIFS from the Expense Log. All automatic.</t>
  </si>
  <si>
    <t>Lifetime Total (Rs)</t>
  </si>
  <si>
    <t>Last Month (Rs)</t>
  </si>
  <si>
    <t>Remaining (Rs)</t>
  </si>
  <si>
    <t>% Budget Used</t>
  </si>
  <si>
    <t>Status</t>
  </si>
  <si>
    <t>GROUP-WISE SUMMARY (Needs / Wants / Growth)</t>
  </si>
  <si>
    <t>Rule of thumb</t>
  </si>
  <si>
    <t>50% — essentials</t>
  </si>
  <si>
    <t>30% — lifestyle</t>
  </si>
  <si>
    <t>20% — learning &amp; giving</t>
  </si>
  <si>
    <t>MONTHLY SUMMARY  —  6-month category × month matrix</t>
  </si>
  <si>
    <t>Rolling last 6 months (updates with today's date). Built with SUMIFS against the Month Key in the Expense Log.</t>
  </si>
  <si>
    <t>6-Mo Total (Rs)</t>
  </si>
  <si>
    <t>month key →</t>
  </si>
  <si>
    <t>MONTHLY TOTAL</t>
  </si>
  <si>
    <t>HOW TO USE THIS TRACKER</t>
  </si>
  <si>
    <t>2 minutes to read, a lifetime of money saved.</t>
  </si>
  <si>
    <t>STEP 1 — Set your budgets</t>
  </si>
  <si>
    <t>STEP 2 — Log every expense</t>
  </si>
  <si>
    <t>STEP 3 — Watch it update</t>
  </si>
  <si>
    <t>Dashboard, Category Analysis and Monthly Summary are all formula-driven (SUMIFS / VLOOKUP / INDEX-MATCH). The moment you add a row in the log, everything recalculates.</t>
  </si>
  <si>
    <t>TIP — Delete sample data</t>
  </si>
  <si>
    <t>The tracker ships with ~36 sample rows (Fuel, Bike Servicing, Extra Meal, Chocolates, Alcohol, Shopping …) so you can see it working. Select rows 5–40 on 'Add Expense' → right-click → Clear Contents. Keep the grey formula columns intact.</t>
  </si>
  <si>
    <t>TIP — Add a new category</t>
  </si>
  <si>
    <t>Add a row in the middle of the Categories list (before the TOTAL row), then extend the dropdown: Data → Data Validation on column C of 'Add Expense' → update range. SUMIFS totals pick it up automatically.</t>
  </si>
  <si>
    <t>TIP — Use filters</t>
  </si>
  <si>
    <t>The Expense Log has Auto-Filters on row 4. Filter by Category or Month to audit a specific area, e.g. 'how much did Alcohol cost me in September?'.</t>
  </si>
  <si>
    <t>READING THE COLOURS</t>
  </si>
  <si>
    <t>Green = on track, Yellow = ≥80% of budget used, Red = over budget. Bars inside cells show relative size at a glance.</t>
  </si>
  <si>
    <t>KEY FORMULAS USED</t>
  </si>
  <si>
    <t>VLOOKUP (category → group/budget), SUMIFS (totals by category/month/group), INDEX+MATCH (top category), SUMPRODUCT (needs vs wants split), TEXT+EDATE (rolling months), IFERROR (safe lookups), conditional formatting (data bars, colour scales).</t>
  </si>
  <si>
    <t>Go to the 'Categories' sheet. Change the Monthly Budget (Rs) for each category to match your reality. Add or rename categories here  every dropdown and formula follows automatically.</t>
  </si>
  <si>
    <t>On 'Add Expense', fill only the WHITE columns: Date, Description, Category (dropdown), Payment (dropdown), Amount, Notes. The grey columns (Group, Month Key, Category Budget) are formulas  VLOOKUP fills them from the Categories master. Never type over them.</t>
  </si>
  <si>
    <t>Only fill the white columns (Date, Description, Category, Payment, Amount, Notes). Group, Budget and Month are auto-filled by VLOOKUP / formulas do not overwrite them.</t>
  </si>
  <si>
    <t xml:space="preserve">travel fare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</si>
</sst>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s &quot;#,##0"/>
    <numFmt numFmtId="165" formatCode="dd\-mmm\-yyyy"/>
    <numFmt numFmtId="166" formatCode="0.0%"/>
  </numFmts>
  <fonts count="24" x14ac:knownFonts="1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i/>
      <sz val="10"/>
      <color rgb="FF44546A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0"/>
      <color rgb="FF595959"/>
      <name val="Calibri"/>
      <family val="2"/>
    </font>
    <font>
      <b/>
      <sz val="10"/>
      <color rgb="FF375623"/>
      <name val="Calibri"/>
      <family val="2"/>
    </font>
    <font>
      <b/>
      <sz val="10"/>
      <color rgb="FF843C0C"/>
      <name val="Calibri"/>
      <family val="2"/>
    </font>
    <font>
      <b/>
      <sz val="10"/>
      <color rgb="FF7F6000"/>
      <name val="Calibri"/>
      <family val="2"/>
    </font>
    <font>
      <b/>
      <sz val="10"/>
      <color rgb="FF595959"/>
      <name val="Calibri"/>
      <family val="2"/>
    </font>
    <font>
      <b/>
      <sz val="11"/>
      <color rgb="FFFFFFFF"/>
      <name val="Calibri"/>
      <family val="2"/>
    </font>
    <font>
      <sz val="10"/>
      <color rgb="FF808080"/>
      <name val="Calibri"/>
      <family val="2"/>
    </font>
    <font>
      <b/>
      <sz val="12"/>
      <color rgb="FFFFFFFF"/>
      <name val="Calibri"/>
      <family val="2"/>
    </font>
    <font>
      <b/>
      <sz val="12"/>
      <color rgb="FF1F3864"/>
      <name val="Calibri"/>
      <family val="2"/>
    </font>
    <font>
      <i/>
      <sz val="11"/>
      <color rgb="FF595959"/>
      <name val="Calibri"/>
      <family val="2"/>
    </font>
    <font>
      <i/>
      <sz val="8"/>
      <color rgb="FFA6A6A6"/>
      <name val="Calibri"/>
      <family val="2"/>
    </font>
    <font>
      <sz val="8"/>
      <color rgb="FFA6A6A6"/>
      <name val="Calibri"/>
      <family val="2"/>
    </font>
    <font>
      <b/>
      <sz val="10"/>
      <color rgb="FFFFFFFF"/>
      <name val="Calibri"/>
      <family val="2"/>
    </font>
    <font>
      <b/>
      <sz val="16"/>
      <color rgb="FFFFFFFF"/>
      <name val="Calibri"/>
      <family val="2"/>
    </font>
    <font>
      <b/>
      <sz val="13"/>
      <color rgb="FFFFFFFF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rgb="FF1F3864"/>
      <name val="Calibri"/>
      <family val="2"/>
    </font>
    <font>
      <sz val="10.5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F2F6FC"/>
      </patternFill>
    </fill>
    <fill>
      <patternFill patternType="solid">
        <fgColor rgb="FFE2EFDA"/>
      </patternFill>
    </fill>
    <fill>
      <patternFill patternType="solid">
        <fgColor rgb="FFFCE4D6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2E5FA3"/>
      </patternFill>
    </fill>
    <fill>
      <patternFill patternType="solid">
        <fgColor rgb="FFC55A11"/>
      </patternFill>
    </fill>
    <fill>
      <patternFill patternType="solid">
        <fgColor rgb="FF538135"/>
      </patternFill>
    </fill>
    <fill>
      <patternFill patternType="solid">
        <fgColor rgb="FF7030A0"/>
      </patternFill>
    </fill>
    <fill>
      <patternFill patternType="solid">
        <fgColor rgb="FFBF8F00"/>
      </patternFill>
    </fill>
    <fill>
      <patternFill patternType="solid">
        <fgColor rgb="FFC00000"/>
      </patternFill>
    </fill>
  </fills>
  <borders count="2">
    <border>
      <left/>
      <right/>
      <top/>
      <bottom/>
      <diagonal/>
    </border>
    <border>
      <left style="thin">
        <color rgb="FFB7C4D9"/>
      </left>
      <right style="thin">
        <color rgb="FFB7C4D9"/>
      </right>
      <top style="thin">
        <color rgb="FFB7C4D9"/>
      </top>
      <bottom style="thin">
        <color rgb="FFB7C4D9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8" borderId="1" xfId="0" applyFont="1" applyFill="1" applyBorder="1" applyAlignment="1">
      <alignment horizontal="center" vertical="center" wrapText="1"/>
    </xf>
    <xf numFmtId="0" fontId="20" fillId="3" borderId="1" xfId="0" applyFont="1" applyFill="1" applyBorder="1"/>
    <xf numFmtId="164" fontId="20" fillId="3" borderId="1" xfId="0" applyNumberFormat="1" applyFont="1" applyFill="1" applyBorder="1"/>
    <xf numFmtId="166" fontId="20" fillId="3" borderId="1" xfId="0" applyNumberFormat="1" applyFont="1" applyFill="1" applyBorder="1"/>
    <xf numFmtId="0" fontId="21" fillId="3" borderId="1" xfId="0" applyFont="1" applyFill="1" applyBorder="1" applyAlignment="1">
      <alignment horizontal="center"/>
    </xf>
    <xf numFmtId="0" fontId="20" fillId="0" borderId="1" xfId="0" applyFont="1" applyBorder="1"/>
    <xf numFmtId="164" fontId="20" fillId="0" borderId="1" xfId="0" applyNumberFormat="1" applyFont="1" applyBorder="1"/>
    <xf numFmtId="166" fontId="20" fillId="0" borderId="1" xfId="0" applyNumberFormat="1" applyFont="1" applyBorder="1"/>
    <xf numFmtId="0" fontId="21" fillId="0" borderId="1" xfId="0" applyFont="1" applyBorder="1" applyAlignment="1">
      <alignment horizontal="center"/>
    </xf>
    <xf numFmtId="0" fontId="21" fillId="7" borderId="1" xfId="0" applyFont="1" applyFill="1" applyBorder="1"/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6" fillId="4" borderId="1" xfId="0" applyFont="1" applyFill="1" applyBorder="1" applyAlignment="1">
      <alignment horizontal="center"/>
    </xf>
    <xf numFmtId="164" fontId="0" fillId="3" borderId="1" xfId="0" applyNumberFormat="1" applyFill="1" applyBorder="1"/>
    <xf numFmtId="0" fontId="5" fillId="3" borderId="1" xfId="0" applyFont="1" applyFill="1" applyBorder="1"/>
    <xf numFmtId="0" fontId="4" fillId="0" borderId="1" xfId="0" applyFont="1" applyBorder="1"/>
    <xf numFmtId="164" fontId="0" fillId="0" borderId="1" xfId="0" applyNumberFormat="1" applyBorder="1"/>
    <xf numFmtId="0" fontId="5" fillId="0" borderId="1" xfId="0" applyFont="1" applyBorder="1"/>
    <xf numFmtId="0" fontId="7" fillId="5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10" fillId="8" borderId="1" xfId="0" applyFont="1" applyFill="1" applyBorder="1"/>
    <xf numFmtId="0" fontId="0" fillId="8" borderId="1" xfId="0" applyFill="1" applyBorder="1"/>
    <xf numFmtId="164" fontId="10" fillId="8" borderId="1" xfId="0" applyNumberFormat="1" applyFont="1" applyFill="1" applyBorder="1"/>
    <xf numFmtId="165" fontId="0" fillId="0" borderId="1" xfId="0" applyNumberFormat="1" applyBorder="1"/>
    <xf numFmtId="0" fontId="11" fillId="7" borderId="1" xfId="0" applyFont="1" applyFill="1" applyBorder="1"/>
    <xf numFmtId="0" fontId="12" fillId="8" borderId="1" xfId="0" applyFont="1" applyFill="1" applyBorder="1"/>
    <xf numFmtId="0" fontId="0" fillId="3" borderId="1" xfId="0" applyFill="1" applyBorder="1" applyAlignment="1">
      <alignment horizontal="center"/>
    </xf>
    <xf numFmtId="166" fontId="0" fillId="3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10" fillId="8" borderId="1" xfId="0" applyNumberFormat="1" applyFont="1" applyFill="1" applyBorder="1"/>
    <xf numFmtId="0" fontId="14" fillId="0" borderId="1" xfId="0" applyFont="1" applyBorder="1"/>
    <xf numFmtId="0" fontId="10" fillId="2" borderId="1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2" fillId="8" borderId="0" xfId="0" applyFont="1" applyFill="1" applyAlignment="1">
      <alignment vertical="center" indent="1"/>
    </xf>
    <xf numFmtId="0" fontId="23" fillId="0" borderId="0" xfId="0" applyFont="1" applyAlignment="1">
      <alignment vertical="top" wrapText="1" indent="1"/>
    </xf>
    <xf numFmtId="0" fontId="13" fillId="0" borderId="0" xfId="0" applyFont="1"/>
    <xf numFmtId="0" fontId="0" fillId="0" borderId="0" xfId="0"/>
    <xf numFmtId="0" fontId="17" fillId="2" borderId="0" xfId="0" applyFont="1" applyFill="1" applyAlignment="1">
      <alignment horizontal="center" vertical="center"/>
    </xf>
    <xf numFmtId="0" fontId="0" fillId="2" borderId="0" xfId="0" applyFill="1"/>
    <xf numFmtId="0" fontId="22" fillId="0" borderId="1" xfId="0" applyFont="1" applyBorder="1"/>
    <xf numFmtId="0" fontId="0" fillId="0" borderId="1" xfId="0" applyBorder="1"/>
    <xf numFmtId="0" fontId="19" fillId="13" borderId="0" xfId="0" applyFont="1" applyFill="1" applyAlignment="1">
      <alignment horizontal="center" vertical="center"/>
    </xf>
    <xf numFmtId="0" fontId="0" fillId="13" borderId="0" xfId="0" applyFill="1"/>
    <xf numFmtId="164" fontId="18" fillId="8" borderId="0" xfId="0" applyNumberFormat="1" applyFont="1" applyFill="1" applyAlignment="1">
      <alignment horizontal="center" vertical="center"/>
    </xf>
    <xf numFmtId="0" fontId="0" fillId="8" borderId="0" xfId="0" applyFill="1"/>
    <xf numFmtId="0" fontId="1" fillId="2" borderId="0" xfId="0" applyFont="1" applyFill="1" applyAlignment="1">
      <alignment horizontal="left" vertical="center" indent="1"/>
    </xf>
    <xf numFmtId="164" fontId="18" fillId="10" borderId="0" xfId="0" applyNumberFormat="1" applyFont="1" applyFill="1" applyAlignment="1">
      <alignment horizontal="center" vertical="center"/>
    </xf>
    <xf numFmtId="0" fontId="0" fillId="10" borderId="0" xfId="0" applyFill="1"/>
    <xf numFmtId="164" fontId="18" fillId="11" borderId="0" xfId="0" applyNumberFormat="1" applyFont="1" applyFill="1" applyAlignment="1">
      <alignment horizontal="center" vertical="center"/>
    </xf>
    <xf numFmtId="0" fontId="0" fillId="11" borderId="0" xfId="0" applyFill="1"/>
    <xf numFmtId="3" fontId="18" fillId="8" borderId="0" xfId="0" applyNumberFormat="1" applyFont="1" applyFill="1" applyAlignment="1">
      <alignment horizontal="center" vertical="center"/>
    </xf>
    <xf numFmtId="166" fontId="18" fillId="12" borderId="0" xfId="0" applyNumberFormat="1" applyFont="1" applyFill="1" applyAlignment="1">
      <alignment horizontal="center" vertical="center"/>
    </xf>
    <xf numFmtId="0" fontId="0" fillId="12" borderId="0" xfId="0" applyFill="1"/>
    <xf numFmtId="164" fontId="18" fillId="9" borderId="0" xfId="0" applyNumberFormat="1" applyFont="1" applyFill="1" applyAlignment="1">
      <alignment horizontal="center" vertical="center"/>
    </xf>
    <xf numFmtId="0" fontId="0" fillId="9" borderId="0" xfId="0" applyFill="1"/>
    <xf numFmtId="0" fontId="2" fillId="0" borderId="0" xfId="0" applyFont="1" applyAlignment="1">
      <alignment horizontal="left" vertical="center" indent="1"/>
    </xf>
    <xf numFmtId="164" fontId="0" fillId="0" borderId="1" xfId="0" applyNumberFormat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164" fontId="11" fillId="7" borderId="1" xfId="0" applyNumberFormat="1" applyFont="1" applyFill="1" applyBorder="1" applyAlignment="1">
      <alignment horizontal="center"/>
    </xf>
    <xf numFmtId="164" fontId="12" fillId="8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10" fillId="8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7">
    <dxf>
      <font>
        <b/>
        <color rgb="FF375623"/>
      </font>
      <fill>
        <patternFill patternType="solid">
          <fgColor rgb="FFE2EFDA"/>
        </patternFill>
      </fill>
    </dxf>
    <dxf>
      <font>
        <b/>
        <color rgb="FF7F6000"/>
      </font>
      <fill>
        <patternFill patternType="solid">
          <fgColor rgb="FFFFF2CC"/>
        </patternFill>
      </fill>
    </dxf>
    <dxf>
      <font>
        <b/>
        <color rgb="FF9C0006"/>
      </font>
      <fill>
        <patternFill patternType="solid">
          <fgColor rgb="FFFFC7CE"/>
        </patternFill>
      </fill>
    </dxf>
    <dxf>
      <font>
        <b/>
        <color rgb="FF9C0006"/>
      </font>
      <fill>
        <patternFill patternType="solid">
          <fgColor rgb="FFFFC7CE"/>
        </patternFill>
      </fill>
    </dxf>
    <dxf>
      <font>
        <b/>
        <color rgb="FF9C0006"/>
      </font>
      <fill>
        <patternFill patternType="solid">
          <fgColor rgb="FFFFC7CE"/>
        </patternFill>
      </fill>
    </dxf>
    <dxf>
      <font>
        <b/>
        <color rgb="FF9C0006"/>
      </font>
      <fill>
        <patternFill patternType="solid">
          <fgColor rgb="FFFFC7CE"/>
        </patternFill>
      </fill>
    </dxf>
    <dxf>
      <font>
        <b/>
        <color rgb="FF375623"/>
      </font>
      <fill>
        <patternFill patternType="solid">
          <fgColor rgb="FFE2EFDA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This Month by Category</a:t>
            </a:r>
          </a:p>
        </c:rich>
      </c:tx>
      <c:layout>
        <c:manualLayout>
          <c:xMode val="edge"/>
          <c:yMode val="edge"/>
          <c:x val="0.42345204008589843"/>
          <c:y val="0.24024024024024024"/>
        </c:manualLayout>
      </c:layout>
      <c:overlay val="1"/>
    </c:title>
    <c:autoTitleDeleted val="0"/>
    <c:plotArea>
      <c:layout/>
      <c:pieChart>
        <c:varyColors val="1"/>
        <c:ser>
          <c:idx val="0"/>
          <c:order val="0"/>
          <c:tx>
            <c:strRef>
              <c:f>Dashboard!$C$11</c:f>
              <c:strCache>
                <c:ptCount val="1"/>
                <c:pt idx="0">
                  <c:v>This Month (Rs)</c:v>
                </c:pt>
              </c:strCache>
            </c:strRef>
          </c:tx>
          <c:spPr>
            <a:ln>
              <a:prstDash val="solid"/>
            </a:ln>
          </c:spPr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1"/>
            <c:showSerName val="1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Dashboard!$B$12:$B$27</c:f>
              <c:strCache>
                <c:ptCount val="16"/>
                <c:pt idx="0">
                  <c:v>Fuel</c:v>
                </c:pt>
                <c:pt idx="1">
                  <c:v>Bike Servicing</c:v>
                </c:pt>
                <c:pt idx="2">
                  <c:v>Transport &amp; Fare</c:v>
                </c:pt>
                <c:pt idx="3">
                  <c:v>Groceries</c:v>
                </c:pt>
                <c:pt idx="4">
                  <c:v>Rent &amp; Utilities</c:v>
                </c:pt>
                <c:pt idx="5">
                  <c:v>Health &amp; Medicine</c:v>
                </c:pt>
                <c:pt idx="6">
                  <c:v>Extra Meal / Dining</c:v>
                </c:pt>
                <c:pt idx="7">
                  <c:v>Snacks &amp; Chocolates</c:v>
                </c:pt>
                <c:pt idx="8">
                  <c:v>Alcohol &amp; Party</c:v>
                </c:pt>
                <c:pt idx="9">
                  <c:v>Shopping</c:v>
                </c:pt>
                <c:pt idx="10">
                  <c:v>Entertainment</c:v>
                </c:pt>
                <c:pt idx="11">
                  <c:v>Mobile &amp; Data</c:v>
                </c:pt>
                <c:pt idx="12">
                  <c:v>Education &amp; Books</c:v>
                </c:pt>
                <c:pt idx="13">
                  <c:v>Gifts &amp; Donations</c:v>
                </c:pt>
                <c:pt idx="14">
                  <c:v>Travel &amp; Trips</c:v>
                </c:pt>
                <c:pt idx="15">
                  <c:v>Other</c:v>
                </c:pt>
              </c:strCache>
            </c:strRef>
          </c:cat>
          <c:val>
            <c:numRef>
              <c:f>Dashboard!$C$12:$C$27</c:f>
              <c:numCache>
                <c:formatCode>"Rs "#,##0</c:formatCode>
                <c:ptCount val="16"/>
                <c:pt idx="0">
                  <c:v>1100</c:v>
                </c:pt>
                <c:pt idx="1">
                  <c:v>0</c:v>
                </c:pt>
                <c:pt idx="2">
                  <c:v>0</c:v>
                </c:pt>
                <c:pt idx="3">
                  <c:v>3800</c:v>
                </c:pt>
                <c:pt idx="4">
                  <c:v>13000</c:v>
                </c:pt>
                <c:pt idx="5">
                  <c:v>0</c:v>
                </c:pt>
                <c:pt idx="6">
                  <c:v>1450</c:v>
                </c:pt>
                <c:pt idx="7">
                  <c:v>290</c:v>
                </c:pt>
                <c:pt idx="8">
                  <c:v>1600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E1-4EEB-B322-B3F385530AA2}"/>
            </c:ext>
          </c:extLst>
        </c:ser>
        <c:dLbls>
          <c:showLegendKey val="1"/>
          <c:showVal val="1"/>
          <c:showCatName val="1"/>
          <c:showSerName val="1"/>
          <c:showPercent val="1"/>
          <c:showBubbleSize val="1"/>
          <c:showLeaderLines val="1"/>
        </c:dLbls>
        <c:firstSliceAng val="0"/>
      </c:pie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Monthly Spend — Needs vs Wants</a:t>
            </a:r>
          </a:p>
        </c:rich>
      </c:tx>
      <c:overlay val="1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Dashboard!$I$11</c:f>
              <c:strCache>
                <c:ptCount val="1"/>
                <c:pt idx="0">
                  <c:v>Needs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Dashboard!$G$12:$G$17</c:f>
              <c:strCache>
                <c:ptCount val="6"/>
                <c:pt idx="0">
                  <c:v>May 26</c:v>
                </c:pt>
                <c:pt idx="1">
                  <c:v>Jun 26</c:v>
                </c:pt>
                <c:pt idx="2">
                  <c:v>Jul 26</c:v>
                </c:pt>
                <c:pt idx="3">
                  <c:v>Aug 26</c:v>
                </c:pt>
                <c:pt idx="4">
                  <c:v>Sep 26</c:v>
                </c:pt>
                <c:pt idx="5">
                  <c:v>Oct 26</c:v>
                </c:pt>
              </c:strCache>
            </c:strRef>
          </c:cat>
          <c:val>
            <c:numRef>
              <c:f>Dashboard!$I$12:$I$17</c:f>
              <c:numCache>
                <c:formatCode>"Rs "#,##0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24000</c:v>
                </c:pt>
                <c:pt idx="3">
                  <c:v>21190</c:v>
                </c:pt>
                <c:pt idx="4">
                  <c:v>23650</c:v>
                </c:pt>
                <c:pt idx="5">
                  <c:v>17900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86-4272-AF9E-70CCA4D7443B}"/>
            </c:ext>
          </c:extLst>
        </c:ser>
        <c:ser>
          <c:idx val="1"/>
          <c:order val="1"/>
          <c:tx>
            <c:strRef>
              <c:f>Dashboard!$J$11</c:f>
              <c:strCache>
                <c:ptCount val="1"/>
                <c:pt idx="0">
                  <c:v>Wants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Dashboard!$G$12:$G$17</c:f>
              <c:strCache>
                <c:ptCount val="6"/>
                <c:pt idx="0">
                  <c:v>May 26</c:v>
                </c:pt>
                <c:pt idx="1">
                  <c:v>Jun 26</c:v>
                </c:pt>
                <c:pt idx="2">
                  <c:v>Jul 26</c:v>
                </c:pt>
                <c:pt idx="3">
                  <c:v>Aug 26</c:v>
                </c:pt>
                <c:pt idx="4">
                  <c:v>Sep 26</c:v>
                </c:pt>
                <c:pt idx="5">
                  <c:v>Oct 26</c:v>
                </c:pt>
              </c:strCache>
            </c:strRef>
          </c:cat>
          <c:val>
            <c:numRef>
              <c:f>Dashboard!$J$12:$J$17</c:f>
              <c:numCache>
                <c:formatCode>"Rs "#,##0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6600</c:v>
                </c:pt>
                <c:pt idx="3">
                  <c:v>9980</c:v>
                </c:pt>
                <c:pt idx="4">
                  <c:v>13900</c:v>
                </c:pt>
                <c:pt idx="5">
                  <c:v>3340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86-4272-AF9E-70CCA4D744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&quot;Rs &quot;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Total Spend Trend (6 months)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Dashboard!$H$11</c:f>
              <c:strCache>
                <c:ptCount val="1"/>
                <c:pt idx="0">
                  <c:v>Total (Rs)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Dashboard!$G$12:$G$17</c:f>
              <c:strCache>
                <c:ptCount val="6"/>
                <c:pt idx="0">
                  <c:v>May 26</c:v>
                </c:pt>
                <c:pt idx="1">
                  <c:v>Jun 26</c:v>
                </c:pt>
                <c:pt idx="2">
                  <c:v>Jul 26</c:v>
                </c:pt>
                <c:pt idx="3">
                  <c:v>Aug 26</c:v>
                </c:pt>
                <c:pt idx="4">
                  <c:v>Sep 26</c:v>
                </c:pt>
                <c:pt idx="5">
                  <c:v>Oct 26</c:v>
                </c:pt>
              </c:strCache>
            </c:strRef>
          </c:cat>
          <c:val>
            <c:numRef>
              <c:f>Dashboard!$H$12:$H$17</c:f>
              <c:numCache>
                <c:formatCode>"Rs "#,##0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30600</c:v>
                </c:pt>
                <c:pt idx="3">
                  <c:v>31170</c:v>
                </c:pt>
                <c:pt idx="4">
                  <c:v>39350</c:v>
                </c:pt>
                <c:pt idx="5">
                  <c:v>21240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091-4E0A-B25B-8FE05473D1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&quot;Rs &quot;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472440</xdr:colOff>
      <xdr:row>42</xdr:row>
      <xdr:rowOff>0</xdr:rowOff>
    </xdr:from>
    <xdr:ext cx="9403080" cy="850392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624840</xdr:colOff>
      <xdr:row>18</xdr:row>
      <xdr:rowOff>30480</xdr:rowOff>
    </xdr:from>
    <xdr:ext cx="4500000" cy="34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0</xdr:col>
      <xdr:colOff>68580</xdr:colOff>
      <xdr:row>27</xdr:row>
      <xdr:rowOff>83820</xdr:rowOff>
    </xdr:from>
    <xdr:ext cx="5943600" cy="244602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</sheetPr>
  <dimension ref="A1:J47"/>
  <sheetViews>
    <sheetView showGridLines="0" tabSelected="1" workbookViewId="0">
      <selection activeCell="N7" sqref="N7"/>
    </sheetView>
  </sheetViews>
  <sheetFormatPr defaultRowHeight="14.4" x14ac:dyDescent="0.3"/>
  <cols>
    <col min="1" max="1" width="2" customWidth="1"/>
    <col min="2" max="2" width="19.44140625" customWidth="1"/>
    <col min="3" max="5" width="15" customWidth="1"/>
    <col min="6" max="6" width="4" customWidth="1"/>
    <col min="7" max="10" width="15" customWidth="1"/>
  </cols>
  <sheetData>
    <row r="1" spans="1:10" ht="34.049999999999997" customHeight="1" x14ac:dyDescent="0.3">
      <c r="A1" s="50" t="s">
        <v>0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6.05" customHeight="1" x14ac:dyDescent="0.3">
      <c r="A2" s="60" t="s">
        <v>1</v>
      </c>
      <c r="B2" s="41"/>
      <c r="C2" s="41"/>
      <c r="D2" s="41"/>
      <c r="E2" s="41"/>
      <c r="F2" s="41"/>
      <c r="G2" s="41"/>
      <c r="H2" s="41"/>
      <c r="I2" s="41"/>
      <c r="J2" s="41"/>
    </row>
    <row r="4" spans="1:10" ht="18" customHeight="1" x14ac:dyDescent="0.3">
      <c r="B4" s="42" t="s">
        <v>2</v>
      </c>
      <c r="C4" s="43"/>
      <c r="D4" s="42" t="s">
        <v>3</v>
      </c>
      <c r="E4" s="43"/>
      <c r="G4" s="42" t="s">
        <v>4</v>
      </c>
      <c r="H4" s="43"/>
      <c r="I4" s="42" t="s">
        <v>5</v>
      </c>
      <c r="J4" s="43"/>
    </row>
    <row r="5" spans="1:10" ht="30" customHeight="1" x14ac:dyDescent="0.3">
      <c r="B5" s="48">
        <f>SUM('Add Expense'!$F$5:$F$504)</f>
        <v>122360</v>
      </c>
      <c r="C5" s="49"/>
      <c r="D5" s="58">
        <f ca="1">SUMIFS('Add Expense'!$F$5:$F$504,'Add Expense'!$G$5:$G$504,TEXT(TODAY(),"YYYY-MM"))</f>
        <v>21240</v>
      </c>
      <c r="E5" s="59"/>
      <c r="G5" s="51">
        <f ca="1">SUMIFS('Add Expense'!$F$5:$F$504,'Add Expense'!$G$5:$G$504,TEXT(EDATE(TODAY(),-1),"YYYY-MM"))</f>
        <v>39350</v>
      </c>
      <c r="H5" s="52"/>
      <c r="I5" s="53">
        <f ca="1">IFERROR(SUMIFS('Add Expense'!$F$5:$F$504,'Add Expense'!$G$5:$G$504,TEXT(TODAY(),"YYYY-MM"))/DAY(TODAY()),0)</f>
        <v>3540</v>
      </c>
      <c r="J5" s="54"/>
    </row>
    <row r="7" spans="1:10" ht="18" customHeight="1" x14ac:dyDescent="0.3">
      <c r="B7" s="42" t="s">
        <v>6</v>
      </c>
      <c r="C7" s="43"/>
      <c r="D7" s="42" t="s">
        <v>7</v>
      </c>
      <c r="E7" s="43"/>
      <c r="G7" s="42" t="s">
        <v>8</v>
      </c>
      <c r="H7" s="43"/>
      <c r="I7" s="42" t="s">
        <v>9</v>
      </c>
      <c r="J7" s="43"/>
    </row>
    <row r="8" spans="1:10" ht="30" customHeight="1" x14ac:dyDescent="0.3">
      <c r="B8" s="48">
        <f>Categories!C21</f>
        <v>57000</v>
      </c>
      <c r="C8" s="49"/>
      <c r="D8" s="56">
        <f ca="1">IFERROR(D5/B8,0)</f>
        <v>0.37263157894736842</v>
      </c>
      <c r="E8" s="57"/>
      <c r="G8" s="46" t="str">
        <f ca="1">INDEX('Category Analysis'!$A$5:$A$20,MATCH(MAX('Category Analysis'!$D$5:$D$20),'Category Analysis'!$D$5:$D$20,0))</f>
        <v>Rent &amp; Utilities</v>
      </c>
      <c r="H8" s="47"/>
      <c r="I8" s="55">
        <f>COUNT('Add Expense'!$A$5:$A$504)</f>
        <v>37</v>
      </c>
      <c r="J8" s="49"/>
    </row>
    <row r="10" spans="1:10" ht="15.6" x14ac:dyDescent="0.3">
      <c r="B10" s="40" t="s">
        <v>10</v>
      </c>
      <c r="C10" s="41"/>
      <c r="D10" s="41"/>
      <c r="G10" s="40" t="s">
        <v>11</v>
      </c>
      <c r="H10" s="41"/>
      <c r="I10" s="41"/>
      <c r="J10" s="41"/>
    </row>
    <row r="11" spans="1:10" x14ac:dyDescent="0.3">
      <c r="B11" s="1" t="s">
        <v>12</v>
      </c>
      <c r="C11" s="1" t="s">
        <v>13</v>
      </c>
      <c r="D11" s="1" t="s">
        <v>14</v>
      </c>
      <c r="G11" s="1" t="s">
        <v>15</v>
      </c>
      <c r="H11" s="1" t="s">
        <v>16</v>
      </c>
      <c r="I11" s="1" t="s">
        <v>17</v>
      </c>
      <c r="J11" s="1" t="s">
        <v>18</v>
      </c>
    </row>
    <row r="12" spans="1:10" x14ac:dyDescent="0.3">
      <c r="B12" s="2" t="str">
        <f>Categories!A5</f>
        <v>Fuel</v>
      </c>
      <c r="C12" s="3">
        <f ca="1">'Category Analysis'!D5</f>
        <v>1100</v>
      </c>
      <c r="D12" s="4">
        <f t="shared" ref="D12:D27" ca="1" si="0">IF($D$5=0,0,C12/$D$5)</f>
        <v>5.1789077212806026E-2</v>
      </c>
      <c r="G12" s="5" t="str">
        <f ca="1">'Monthly Summary'!B$4</f>
        <v>May 26</v>
      </c>
      <c r="H12" s="3">
        <f ca="1">'Monthly Summary'!B22</f>
        <v>0</v>
      </c>
      <c r="I12" s="3">
        <f ca="1">SUMPRODUCT(('Category Analysis'!$B$5:$B$20="Needs")*'Monthly Summary'!B$6:B$21)</f>
        <v>0</v>
      </c>
      <c r="J12" s="3">
        <f ca="1">SUMPRODUCT(('Category Analysis'!$B$5:$B$20="Wants")*'Monthly Summary'!B$6:B$21)</f>
        <v>0</v>
      </c>
    </row>
    <row r="13" spans="1:10" x14ac:dyDescent="0.3">
      <c r="B13" s="6" t="str">
        <f>Categories!A6</f>
        <v>Bike Servicing</v>
      </c>
      <c r="C13" s="7">
        <f ca="1">'Category Analysis'!D6</f>
        <v>0</v>
      </c>
      <c r="D13" s="8">
        <f t="shared" ca="1" si="0"/>
        <v>0</v>
      </c>
      <c r="G13" s="9" t="str">
        <f ca="1">'Monthly Summary'!C$4</f>
        <v>Jun 26</v>
      </c>
      <c r="H13" s="7">
        <f ca="1">'Monthly Summary'!C22</f>
        <v>0</v>
      </c>
      <c r="I13" s="7">
        <f ca="1">SUMPRODUCT(('Category Analysis'!$B$5:$B$20="Needs")*'Monthly Summary'!C$6:C$21)</f>
        <v>0</v>
      </c>
      <c r="J13" s="7">
        <f ca="1">SUMPRODUCT(('Category Analysis'!$B$5:$B$20="Wants")*'Monthly Summary'!C$6:C$21)</f>
        <v>0</v>
      </c>
    </row>
    <row r="14" spans="1:10" x14ac:dyDescent="0.3">
      <c r="B14" s="2" t="str">
        <f>Categories!A7</f>
        <v>Transport &amp; Fare</v>
      </c>
      <c r="C14" s="3">
        <f ca="1">'Category Analysis'!D7</f>
        <v>0</v>
      </c>
      <c r="D14" s="4">
        <f t="shared" ca="1" si="0"/>
        <v>0</v>
      </c>
      <c r="G14" s="5" t="str">
        <f ca="1">'Monthly Summary'!D$4</f>
        <v>Jul 26</v>
      </c>
      <c r="H14" s="3">
        <f ca="1">'Monthly Summary'!D22</f>
        <v>30600</v>
      </c>
      <c r="I14" s="3">
        <f ca="1">SUMPRODUCT(('Category Analysis'!$B$5:$B$20="Needs")*'Monthly Summary'!D$6:D$21)</f>
        <v>24000</v>
      </c>
      <c r="J14" s="3">
        <f ca="1">SUMPRODUCT(('Category Analysis'!$B$5:$B$20="Wants")*'Monthly Summary'!D$6:D$21)</f>
        <v>6600</v>
      </c>
    </row>
    <row r="15" spans="1:10" x14ac:dyDescent="0.3">
      <c r="B15" s="6" t="str">
        <f>Categories!A8</f>
        <v>Groceries</v>
      </c>
      <c r="C15" s="7">
        <f ca="1">'Category Analysis'!D8</f>
        <v>3800</v>
      </c>
      <c r="D15" s="8">
        <f t="shared" ca="1" si="0"/>
        <v>0.17890772128060264</v>
      </c>
      <c r="G15" s="9" t="str">
        <f ca="1">'Monthly Summary'!E$4</f>
        <v>Aug 26</v>
      </c>
      <c r="H15" s="7">
        <f ca="1">'Monthly Summary'!E22</f>
        <v>31170</v>
      </c>
      <c r="I15" s="7">
        <f ca="1">SUMPRODUCT(('Category Analysis'!$B$5:$B$20="Needs")*'Monthly Summary'!E$6:E$21)</f>
        <v>21190</v>
      </c>
      <c r="J15" s="7">
        <f ca="1">SUMPRODUCT(('Category Analysis'!$B$5:$B$20="Wants")*'Monthly Summary'!E$6:E$21)</f>
        <v>9980</v>
      </c>
    </row>
    <row r="16" spans="1:10" x14ac:dyDescent="0.3">
      <c r="B16" s="2" t="str">
        <f>Categories!A9</f>
        <v>Rent &amp; Utilities</v>
      </c>
      <c r="C16" s="3">
        <f ca="1">'Category Analysis'!D9</f>
        <v>13000</v>
      </c>
      <c r="D16" s="4">
        <f t="shared" ca="1" si="0"/>
        <v>0.61205273069679844</v>
      </c>
      <c r="G16" s="5" t="str">
        <f ca="1">'Monthly Summary'!F$4</f>
        <v>Sep 26</v>
      </c>
      <c r="H16" s="3">
        <f ca="1">'Monthly Summary'!F22</f>
        <v>39350</v>
      </c>
      <c r="I16" s="3">
        <f ca="1">SUMPRODUCT(('Category Analysis'!$B$5:$B$20="Needs")*'Monthly Summary'!F$6:F$21)</f>
        <v>23650</v>
      </c>
      <c r="J16" s="3">
        <f ca="1">SUMPRODUCT(('Category Analysis'!$B$5:$B$20="Wants")*'Monthly Summary'!F$6:F$21)</f>
        <v>13900</v>
      </c>
    </row>
    <row r="17" spans="2:10" x14ac:dyDescent="0.3">
      <c r="B17" s="6" t="str">
        <f>Categories!A10</f>
        <v>Health &amp; Medicine</v>
      </c>
      <c r="C17" s="7">
        <f ca="1">'Category Analysis'!D10</f>
        <v>0</v>
      </c>
      <c r="D17" s="8">
        <f t="shared" ca="1" si="0"/>
        <v>0</v>
      </c>
      <c r="G17" s="9" t="str">
        <f ca="1">'Monthly Summary'!G$4</f>
        <v>Oct 26</v>
      </c>
      <c r="H17" s="7">
        <f ca="1">'Monthly Summary'!G22</f>
        <v>21240</v>
      </c>
      <c r="I17" s="7">
        <f ca="1">SUMPRODUCT(('Category Analysis'!$B$5:$B$20="Needs")*'Monthly Summary'!G$6:G$21)</f>
        <v>17900</v>
      </c>
      <c r="J17" s="7">
        <f ca="1">SUMPRODUCT(('Category Analysis'!$B$5:$B$20="Wants")*'Monthly Summary'!G$6:G$21)</f>
        <v>3340</v>
      </c>
    </row>
    <row r="18" spans="2:10" x14ac:dyDescent="0.3">
      <c r="B18" s="2" t="str">
        <f>Categories!A11</f>
        <v>Extra Meal / Dining</v>
      </c>
      <c r="C18" s="3">
        <f ca="1">'Category Analysis'!D11</f>
        <v>1450</v>
      </c>
      <c r="D18" s="4">
        <f t="shared" ca="1" si="0"/>
        <v>6.8267419962335221E-2</v>
      </c>
    </row>
    <row r="19" spans="2:10" x14ac:dyDescent="0.3">
      <c r="B19" s="6" t="str">
        <f>Categories!A12</f>
        <v>Snacks &amp; Chocolates</v>
      </c>
      <c r="C19" s="7">
        <f ca="1">'Category Analysis'!D12</f>
        <v>290</v>
      </c>
      <c r="D19" s="8">
        <f t="shared" ca="1" si="0"/>
        <v>1.3653483992467044E-2</v>
      </c>
    </row>
    <row r="20" spans="2:10" x14ac:dyDescent="0.3">
      <c r="B20" s="2" t="str">
        <f>Categories!A13</f>
        <v>Alcohol &amp; Party</v>
      </c>
      <c r="C20" s="3">
        <f ca="1">'Category Analysis'!D13</f>
        <v>1600</v>
      </c>
      <c r="D20" s="4">
        <f t="shared" ca="1" si="0"/>
        <v>7.5329566854990579E-2</v>
      </c>
    </row>
    <row r="21" spans="2:10" x14ac:dyDescent="0.3">
      <c r="B21" s="6" t="str">
        <f>Categories!A14</f>
        <v>Shopping</v>
      </c>
      <c r="C21" s="7">
        <f ca="1">'Category Analysis'!D14</f>
        <v>0</v>
      </c>
      <c r="D21" s="8">
        <f t="shared" ca="1" si="0"/>
        <v>0</v>
      </c>
    </row>
    <row r="22" spans="2:10" x14ac:dyDescent="0.3">
      <c r="B22" s="2" t="str">
        <f>Categories!A15</f>
        <v>Entertainment</v>
      </c>
      <c r="C22" s="3">
        <f ca="1">'Category Analysis'!D15</f>
        <v>0</v>
      </c>
      <c r="D22" s="4">
        <f t="shared" ca="1" si="0"/>
        <v>0</v>
      </c>
    </row>
    <row r="23" spans="2:10" x14ac:dyDescent="0.3">
      <c r="B23" s="6" t="str">
        <f>Categories!A16</f>
        <v>Mobile &amp; Data</v>
      </c>
      <c r="C23" s="7">
        <f ca="1">'Category Analysis'!D16</f>
        <v>0</v>
      </c>
      <c r="D23" s="8">
        <f t="shared" ca="1" si="0"/>
        <v>0</v>
      </c>
    </row>
    <row r="24" spans="2:10" x14ac:dyDescent="0.3">
      <c r="B24" s="2" t="str">
        <f>Categories!A17</f>
        <v>Education &amp; Books</v>
      </c>
      <c r="C24" s="3">
        <f ca="1">'Category Analysis'!D17</f>
        <v>0</v>
      </c>
      <c r="D24" s="4">
        <f t="shared" ca="1" si="0"/>
        <v>0</v>
      </c>
    </row>
    <row r="25" spans="2:10" x14ac:dyDescent="0.3">
      <c r="B25" s="6" t="str">
        <f>Categories!A18</f>
        <v>Gifts &amp; Donations</v>
      </c>
      <c r="C25" s="7">
        <f ca="1">'Category Analysis'!D18</f>
        <v>0</v>
      </c>
      <c r="D25" s="8">
        <f t="shared" ca="1" si="0"/>
        <v>0</v>
      </c>
    </row>
    <row r="26" spans="2:10" x14ac:dyDescent="0.3">
      <c r="B26" s="2" t="str">
        <f>Categories!A19</f>
        <v>Travel &amp; Trips</v>
      </c>
      <c r="C26" s="3">
        <f ca="1">'Category Analysis'!D19</f>
        <v>0</v>
      </c>
      <c r="D26" s="4">
        <f t="shared" ca="1" si="0"/>
        <v>0</v>
      </c>
    </row>
    <row r="27" spans="2:10" x14ac:dyDescent="0.3">
      <c r="B27" s="6" t="str">
        <f>Categories!A20</f>
        <v>Other</v>
      </c>
      <c r="C27" s="7">
        <f ca="1">'Category Analysis'!D20</f>
        <v>0</v>
      </c>
      <c r="D27" s="8">
        <f t="shared" ca="1" si="0"/>
        <v>0</v>
      </c>
    </row>
    <row r="43" spans="2:4" ht="15.6" x14ac:dyDescent="0.3">
      <c r="B43" s="40" t="s">
        <v>19</v>
      </c>
      <c r="C43" s="41"/>
      <c r="D43" s="41"/>
    </row>
    <row r="44" spans="2:4" x14ac:dyDescent="0.3">
      <c r="B44" s="10" t="s">
        <v>20</v>
      </c>
      <c r="C44" s="44" t="str">
        <f ca="1">IF(D5&lt;=B8,"YES ✓ under budget","NO ✗ over by Rs "&amp;TEXT(D5-B8,"#,##0"))</f>
        <v>YES ✓ under budget</v>
      </c>
      <c r="D44" s="45"/>
    </row>
    <row r="45" spans="2:4" x14ac:dyDescent="0.3">
      <c r="B45" s="10" t="s">
        <v>21</v>
      </c>
      <c r="C45" s="44" t="str">
        <f>IFERROR("Rs "&amp;TEXT(MAX('Add Expense'!$F$5:$F$504),"#,##0")&amp;"  ("&amp;INDEX('Add Expense'!$C$5:$C$504,MATCH(MAX('Add Expense'!$F$5:$F$504),'Add Expense'!$F$5:$F$504,0))&amp;")","—")</f>
        <v>Rs 13,000  (Rent &amp; Utilities)</v>
      </c>
      <c r="D45" s="45"/>
    </row>
    <row r="46" spans="2:4" x14ac:dyDescent="0.3">
      <c r="B46" s="10" t="s">
        <v>22</v>
      </c>
      <c r="C46" s="44" t="str">
        <f>IFERROR("Rs "&amp;TEXT(AVERAGE('Add Expense'!$F$5:$F$504),"#,##0"),"—")</f>
        <v>Rs 3,399</v>
      </c>
      <c r="D46" s="45"/>
    </row>
    <row r="47" spans="2:4" x14ac:dyDescent="0.3">
      <c r="B47" s="10" t="s">
        <v>23</v>
      </c>
      <c r="C47" s="44" t="str">
        <f ca="1">COUNTIF('Category Analysis'!$I$5:$I$20,"OVER BUDGET")&amp;" of 16"</f>
        <v>0 of 16</v>
      </c>
      <c r="D47" s="45"/>
    </row>
  </sheetData>
  <mergeCells count="25">
    <mergeCell ref="A2:J2"/>
    <mergeCell ref="B4:C4"/>
    <mergeCell ref="C45:D45"/>
    <mergeCell ref="I7:J7"/>
    <mergeCell ref="B8:C8"/>
    <mergeCell ref="A1:J1"/>
    <mergeCell ref="D7:E7"/>
    <mergeCell ref="C47:D47"/>
    <mergeCell ref="G5:H5"/>
    <mergeCell ref="I5:J5"/>
    <mergeCell ref="D4:E4"/>
    <mergeCell ref="I8:J8"/>
    <mergeCell ref="C46:D46"/>
    <mergeCell ref="G10:J10"/>
    <mergeCell ref="D8:E8"/>
    <mergeCell ref="G4:H4"/>
    <mergeCell ref="I4:J4"/>
    <mergeCell ref="B5:C5"/>
    <mergeCell ref="D5:E5"/>
    <mergeCell ref="B43:D43"/>
    <mergeCell ref="B7:C7"/>
    <mergeCell ref="C44:D44"/>
    <mergeCell ref="G8:H8"/>
    <mergeCell ref="B10:D10"/>
    <mergeCell ref="G7:H7"/>
  </mergeCells>
  <conditionalFormatting sqref="C12:C27">
    <cfRule type="dataBar" priority="1">
      <dataBar>
        <cfvo type="num" val="0"/>
        <cfvo type="max"/>
        <color rgb="FF638EC6"/>
      </dataBar>
    </cfRule>
  </conditionalFormatting>
  <conditionalFormatting sqref="C44">
    <cfRule type="expression" dxfId="6" priority="2">
      <formula>ISNUMBER(SEARCH("YES",C44))</formula>
    </cfRule>
    <cfRule type="expression" dxfId="5" priority="3">
      <formula>ISNUMBER(SEARCH("NO",C44))</formula>
    </cfRule>
  </conditionalFormatting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E5FA3"/>
  </sheetPr>
  <dimension ref="A1:E21"/>
  <sheetViews>
    <sheetView workbookViewId="0">
      <pane ySplit="4" topLeftCell="A14" activePane="bottomLeft" state="frozen"/>
      <selection pane="bottomLeft" sqref="A1:E1"/>
    </sheetView>
  </sheetViews>
  <sheetFormatPr defaultRowHeight="14.4" x14ac:dyDescent="0.3"/>
  <cols>
    <col min="1" max="1" width="22" customWidth="1"/>
    <col min="2" max="2" width="12" customWidth="1"/>
    <col min="3" max="3" width="20" customWidth="1"/>
    <col min="4" max="4" width="42" customWidth="1"/>
    <col min="5" max="5" width="20" customWidth="1"/>
  </cols>
  <sheetData>
    <row r="1" spans="1:5" ht="34.049999999999997" customHeight="1" x14ac:dyDescent="0.3">
      <c r="A1" s="50" t="s">
        <v>24</v>
      </c>
      <c r="B1" s="41"/>
      <c r="C1" s="41"/>
      <c r="D1" s="41"/>
      <c r="E1" s="41"/>
    </row>
    <row r="2" spans="1:5" ht="16.05" customHeight="1" x14ac:dyDescent="0.3">
      <c r="A2" s="60" t="s">
        <v>25</v>
      </c>
      <c r="B2" s="41"/>
      <c r="C2" s="41"/>
      <c r="D2" s="41"/>
      <c r="E2" s="41"/>
    </row>
    <row r="4" spans="1:5" ht="24" customHeight="1" x14ac:dyDescent="0.3">
      <c r="A4" s="12" t="s">
        <v>12</v>
      </c>
      <c r="B4" s="12" t="s">
        <v>26</v>
      </c>
      <c r="C4" s="12" t="s">
        <v>27</v>
      </c>
      <c r="D4" s="12" t="s">
        <v>28</v>
      </c>
      <c r="E4" s="12" t="s">
        <v>29</v>
      </c>
    </row>
    <row r="5" spans="1:5" x14ac:dyDescent="0.3">
      <c r="A5" s="13" t="s">
        <v>30</v>
      </c>
      <c r="B5" s="14" t="s">
        <v>17</v>
      </c>
      <c r="C5" s="15">
        <v>6000</v>
      </c>
      <c r="D5" s="16" t="s">
        <v>31</v>
      </c>
      <c r="E5" s="15">
        <f t="shared" ref="E5:E20" si="0">C5*12</f>
        <v>72000</v>
      </c>
    </row>
    <row r="6" spans="1:5" x14ac:dyDescent="0.3">
      <c r="A6" s="17" t="s">
        <v>32</v>
      </c>
      <c r="B6" s="14" t="s">
        <v>17</v>
      </c>
      <c r="C6" s="18">
        <v>2500</v>
      </c>
      <c r="D6" s="19" t="s">
        <v>33</v>
      </c>
      <c r="E6" s="18">
        <f t="shared" si="0"/>
        <v>30000</v>
      </c>
    </row>
    <row r="7" spans="1:5" x14ac:dyDescent="0.3">
      <c r="A7" s="13" t="s">
        <v>34</v>
      </c>
      <c r="B7" s="14" t="s">
        <v>17</v>
      </c>
      <c r="C7" s="15">
        <v>1500</v>
      </c>
      <c r="D7" s="16" t="s">
        <v>35</v>
      </c>
      <c r="E7" s="15">
        <f t="shared" si="0"/>
        <v>18000</v>
      </c>
    </row>
    <row r="8" spans="1:5" x14ac:dyDescent="0.3">
      <c r="A8" s="17" t="s">
        <v>36</v>
      </c>
      <c r="B8" s="14" t="s">
        <v>17</v>
      </c>
      <c r="C8" s="18">
        <v>8000</v>
      </c>
      <c r="D8" s="19" t="s">
        <v>37</v>
      </c>
      <c r="E8" s="18">
        <f t="shared" si="0"/>
        <v>96000</v>
      </c>
    </row>
    <row r="9" spans="1:5" x14ac:dyDescent="0.3">
      <c r="A9" s="13" t="s">
        <v>38</v>
      </c>
      <c r="B9" s="14" t="s">
        <v>17</v>
      </c>
      <c r="C9" s="15">
        <v>15000</v>
      </c>
      <c r="D9" s="16" t="s">
        <v>39</v>
      </c>
      <c r="E9" s="15">
        <f t="shared" si="0"/>
        <v>180000</v>
      </c>
    </row>
    <row r="10" spans="1:5" x14ac:dyDescent="0.3">
      <c r="A10" s="17" t="s">
        <v>40</v>
      </c>
      <c r="B10" s="14" t="s">
        <v>17</v>
      </c>
      <c r="C10" s="18">
        <v>1500</v>
      </c>
      <c r="D10" s="19" t="s">
        <v>41</v>
      </c>
      <c r="E10" s="18">
        <f t="shared" si="0"/>
        <v>18000</v>
      </c>
    </row>
    <row r="11" spans="1:5" x14ac:dyDescent="0.3">
      <c r="A11" s="13" t="s">
        <v>42</v>
      </c>
      <c r="B11" s="20" t="s">
        <v>18</v>
      </c>
      <c r="C11" s="15">
        <v>4000</v>
      </c>
      <c r="D11" s="16" t="s">
        <v>43</v>
      </c>
      <c r="E11" s="15">
        <f t="shared" si="0"/>
        <v>48000</v>
      </c>
    </row>
    <row r="12" spans="1:5" x14ac:dyDescent="0.3">
      <c r="A12" s="17" t="s">
        <v>44</v>
      </c>
      <c r="B12" s="20" t="s">
        <v>18</v>
      </c>
      <c r="C12" s="18">
        <v>1500</v>
      </c>
      <c r="D12" s="19" t="s">
        <v>45</v>
      </c>
      <c r="E12" s="18">
        <f t="shared" si="0"/>
        <v>18000</v>
      </c>
    </row>
    <row r="13" spans="1:5" x14ac:dyDescent="0.3">
      <c r="A13" s="13" t="s">
        <v>46</v>
      </c>
      <c r="B13" s="20" t="s">
        <v>18</v>
      </c>
      <c r="C13" s="15">
        <v>3000</v>
      </c>
      <c r="D13" s="16" t="s">
        <v>47</v>
      </c>
      <c r="E13" s="15">
        <f t="shared" si="0"/>
        <v>36000</v>
      </c>
    </row>
    <row r="14" spans="1:5" x14ac:dyDescent="0.3">
      <c r="A14" s="17" t="s">
        <v>48</v>
      </c>
      <c r="B14" s="20" t="s">
        <v>18</v>
      </c>
      <c r="C14" s="18">
        <v>4000</v>
      </c>
      <c r="D14" s="19" t="s">
        <v>49</v>
      </c>
      <c r="E14" s="18">
        <f t="shared" si="0"/>
        <v>48000</v>
      </c>
    </row>
    <row r="15" spans="1:5" x14ac:dyDescent="0.3">
      <c r="A15" s="13" t="s">
        <v>50</v>
      </c>
      <c r="B15" s="20" t="s">
        <v>18</v>
      </c>
      <c r="C15" s="15">
        <v>2000</v>
      </c>
      <c r="D15" s="16" t="s">
        <v>51</v>
      </c>
      <c r="E15" s="15">
        <f t="shared" si="0"/>
        <v>24000</v>
      </c>
    </row>
    <row r="16" spans="1:5" x14ac:dyDescent="0.3">
      <c r="A16" s="17" t="s">
        <v>52</v>
      </c>
      <c r="B16" s="14" t="s">
        <v>17</v>
      </c>
      <c r="C16" s="18">
        <v>1000</v>
      </c>
      <c r="D16" s="19" t="s">
        <v>53</v>
      </c>
      <c r="E16" s="18">
        <f t="shared" si="0"/>
        <v>12000</v>
      </c>
    </row>
    <row r="17" spans="1:5" x14ac:dyDescent="0.3">
      <c r="A17" s="13" t="s">
        <v>54</v>
      </c>
      <c r="B17" s="21" t="s">
        <v>55</v>
      </c>
      <c r="C17" s="15">
        <v>2000</v>
      </c>
      <c r="D17" s="16" t="s">
        <v>56</v>
      </c>
      <c r="E17" s="15">
        <f t="shared" si="0"/>
        <v>24000</v>
      </c>
    </row>
    <row r="18" spans="1:5" x14ac:dyDescent="0.3">
      <c r="A18" s="17" t="s">
        <v>57</v>
      </c>
      <c r="B18" s="21" t="s">
        <v>55</v>
      </c>
      <c r="C18" s="18">
        <v>1000</v>
      </c>
      <c r="D18" s="19" t="s">
        <v>58</v>
      </c>
      <c r="E18" s="18">
        <f t="shared" si="0"/>
        <v>12000</v>
      </c>
    </row>
    <row r="19" spans="1:5" x14ac:dyDescent="0.3">
      <c r="A19" s="13" t="s">
        <v>59</v>
      </c>
      <c r="B19" s="20" t="s">
        <v>18</v>
      </c>
      <c r="C19" s="15">
        <v>3000</v>
      </c>
      <c r="D19" s="16" t="s">
        <v>60</v>
      </c>
      <c r="E19" s="15">
        <f t="shared" si="0"/>
        <v>36000</v>
      </c>
    </row>
    <row r="20" spans="1:5" x14ac:dyDescent="0.3">
      <c r="A20" s="17" t="s">
        <v>61</v>
      </c>
      <c r="B20" s="22" t="s">
        <v>61</v>
      </c>
      <c r="C20" s="18">
        <v>1000</v>
      </c>
      <c r="D20" s="19" t="s">
        <v>62</v>
      </c>
      <c r="E20" s="18">
        <f t="shared" si="0"/>
        <v>12000</v>
      </c>
    </row>
    <row r="21" spans="1:5" x14ac:dyDescent="0.3">
      <c r="A21" s="23" t="s">
        <v>63</v>
      </c>
      <c r="B21" s="24"/>
      <c r="C21" s="25">
        <f>SUM(C5:C20)</f>
        <v>57000</v>
      </c>
      <c r="D21" s="24"/>
      <c r="E21" s="25">
        <f>SUM(E5:E20)</f>
        <v>684000</v>
      </c>
    </row>
  </sheetData>
  <mergeCells count="2">
    <mergeCell ref="A2:E2"/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AD47"/>
  </sheetPr>
  <dimension ref="A1:I506"/>
  <sheetViews>
    <sheetView workbookViewId="0">
      <pane ySplit="4" topLeftCell="A29" activePane="bottomLeft" state="frozen"/>
      <selection pane="bottomLeft" activeCell="B44" sqref="B44"/>
    </sheetView>
  </sheetViews>
  <sheetFormatPr defaultRowHeight="14.4" x14ac:dyDescent="0.3"/>
  <cols>
    <col min="1" max="1" width="13" customWidth="1"/>
    <col min="2" max="2" width="30" customWidth="1"/>
    <col min="3" max="3" width="21" customWidth="1"/>
    <col min="4" max="4" width="16" customWidth="1"/>
    <col min="5" max="5" width="14.109375" customWidth="1"/>
    <col min="6" max="6" width="13" style="65" customWidth="1"/>
    <col min="7" max="7" width="11.77734375" style="65" customWidth="1"/>
    <col min="8" max="8" width="20" style="65" customWidth="1"/>
    <col min="9" max="9" width="26" customWidth="1"/>
  </cols>
  <sheetData>
    <row r="1" spans="1:9" ht="34.049999999999997" customHeight="1" x14ac:dyDescent="0.3">
      <c r="A1" s="50" t="s">
        <v>64</v>
      </c>
      <c r="B1" s="41"/>
      <c r="C1" s="41"/>
      <c r="D1" s="41"/>
      <c r="E1" s="41"/>
      <c r="F1" s="41"/>
      <c r="G1" s="41"/>
      <c r="H1" s="41"/>
      <c r="I1" s="41"/>
    </row>
    <row r="2" spans="1:9" ht="16.05" customHeight="1" x14ac:dyDescent="0.3">
      <c r="A2" s="60" t="s">
        <v>150</v>
      </c>
      <c r="B2" s="41"/>
      <c r="C2" s="41"/>
      <c r="D2" s="41"/>
      <c r="E2" s="41"/>
      <c r="F2" s="41"/>
      <c r="G2" s="41"/>
      <c r="H2" s="41"/>
      <c r="I2" s="41"/>
    </row>
    <row r="4" spans="1:9" ht="25.95" customHeight="1" x14ac:dyDescent="0.3">
      <c r="A4" s="12" t="s">
        <v>65</v>
      </c>
      <c r="B4" s="12" t="s">
        <v>66</v>
      </c>
      <c r="C4" s="12" t="s">
        <v>67</v>
      </c>
      <c r="D4" s="12" t="s">
        <v>68</v>
      </c>
      <c r="E4" s="12" t="s">
        <v>69</v>
      </c>
      <c r="F4" s="12" t="s">
        <v>70</v>
      </c>
      <c r="G4" s="12" t="s">
        <v>71</v>
      </c>
      <c r="H4" s="12" t="s">
        <v>72</v>
      </c>
      <c r="I4" s="12" t="s">
        <v>28</v>
      </c>
    </row>
    <row r="5" spans="1:9" x14ac:dyDescent="0.3">
      <c r="A5" s="26">
        <v>46206</v>
      </c>
      <c r="B5" s="11" t="s">
        <v>73</v>
      </c>
      <c r="C5" s="11" t="s">
        <v>30</v>
      </c>
      <c r="D5" s="27" t="str">
        <f>IF($C5="","",IFERROR(VLOOKUP($C5,Categories!$A$5:$C$20,2,FALSE),"? not in master"))</f>
        <v>Needs</v>
      </c>
      <c r="E5" s="11" t="s">
        <v>74</v>
      </c>
      <c r="F5" s="61">
        <v>1200</v>
      </c>
      <c r="G5" s="62" t="str">
        <f t="shared" ref="G5:G68" si="0">IF($A5="","",TEXT($A5,"YYYY-MM"))</f>
        <v>2026-07</v>
      </c>
      <c r="H5" s="63">
        <f>IF($C5="","",IFERROR(VLOOKUP($C5,Categories!$A$5:$C$20,3,FALSE),""))</f>
        <v>6000</v>
      </c>
      <c r="I5" s="11" t="s">
        <v>75</v>
      </c>
    </row>
    <row r="6" spans="1:9" x14ac:dyDescent="0.3">
      <c r="A6" s="26">
        <v>46209</v>
      </c>
      <c r="B6" s="11" t="s">
        <v>76</v>
      </c>
      <c r="C6" s="11" t="s">
        <v>36</v>
      </c>
      <c r="D6" s="27" t="str">
        <f>IF($C6="","",IFERROR(VLOOKUP($C6,Categories!$A$5:$C$20,2,FALSE),"? not in master"))</f>
        <v>Needs</v>
      </c>
      <c r="E6" s="11" t="s">
        <v>77</v>
      </c>
      <c r="F6" s="61">
        <v>6400</v>
      </c>
      <c r="G6" s="62" t="str">
        <f t="shared" si="0"/>
        <v>2026-07</v>
      </c>
      <c r="H6" s="63">
        <f>IF($C6="","",IFERROR(VLOOKUP($C6,Categories!$A$5:$C$20,3,FALSE),""))</f>
        <v>8000</v>
      </c>
      <c r="I6" s="11"/>
    </row>
    <row r="7" spans="1:9" x14ac:dyDescent="0.3">
      <c r="A7" s="26">
        <v>46212</v>
      </c>
      <c r="B7" s="11" t="s">
        <v>78</v>
      </c>
      <c r="C7" s="11" t="s">
        <v>32</v>
      </c>
      <c r="D7" s="27" t="str">
        <f>IF($C7="","",IFERROR(VLOOKUP($C7,Categories!$A$5:$C$20,2,FALSE),"? not in master"))</f>
        <v>Needs</v>
      </c>
      <c r="E7" s="11" t="s">
        <v>74</v>
      </c>
      <c r="F7" s="61">
        <v>1800</v>
      </c>
      <c r="G7" s="62" t="str">
        <f t="shared" si="0"/>
        <v>2026-07</v>
      </c>
      <c r="H7" s="63">
        <f>IF($C7="","",IFERROR(VLOOKUP($C7,Categories!$A$5:$C$20,3,FALSE),""))</f>
        <v>2500</v>
      </c>
      <c r="I7" s="11" t="s">
        <v>79</v>
      </c>
    </row>
    <row r="8" spans="1:9" x14ac:dyDescent="0.3">
      <c r="A8" s="26">
        <v>46215</v>
      </c>
      <c r="B8" s="11" t="s">
        <v>80</v>
      </c>
      <c r="C8" s="11" t="s">
        <v>44</v>
      </c>
      <c r="D8" s="27" t="str">
        <f>IF($C8="","",IFERROR(VLOOKUP($C8,Categories!$A$5:$C$20,2,FALSE),"? not in master"))</f>
        <v>Wants</v>
      </c>
      <c r="E8" s="11" t="s">
        <v>74</v>
      </c>
      <c r="F8" s="61">
        <v>350</v>
      </c>
      <c r="G8" s="62" t="str">
        <f t="shared" si="0"/>
        <v>2026-07</v>
      </c>
      <c r="H8" s="63">
        <f>IF($C8="","",IFERROR(VLOOKUP($C8,Categories!$A$5:$C$20,3,FALSE),""))</f>
        <v>1500</v>
      </c>
      <c r="I8" s="11"/>
    </row>
    <row r="9" spans="1:9" x14ac:dyDescent="0.3">
      <c r="A9" s="26">
        <v>46218</v>
      </c>
      <c r="B9" s="11" t="s">
        <v>81</v>
      </c>
      <c r="C9" s="11" t="s">
        <v>38</v>
      </c>
      <c r="D9" s="27" t="str">
        <f>IF($C9="","",IFERROR(VLOOKUP($C9,Categories!$A$5:$C$20,2,FALSE),"? not in master"))</f>
        <v>Needs</v>
      </c>
      <c r="E9" s="11" t="s">
        <v>82</v>
      </c>
      <c r="F9" s="61">
        <v>13000</v>
      </c>
      <c r="G9" s="62" t="str">
        <f t="shared" si="0"/>
        <v>2026-07</v>
      </c>
      <c r="H9" s="63">
        <f>IF($C9="","",IFERROR(VLOOKUP($C9,Categories!$A$5:$C$20,3,FALSE),""))</f>
        <v>15000</v>
      </c>
      <c r="I9" s="11"/>
    </row>
    <row r="10" spans="1:9" x14ac:dyDescent="0.3">
      <c r="A10" s="26">
        <v>46221</v>
      </c>
      <c r="B10" s="11" t="s">
        <v>83</v>
      </c>
      <c r="C10" s="11" t="s">
        <v>46</v>
      </c>
      <c r="D10" s="27" t="str">
        <f>IF($C10="","",IFERROR(VLOOKUP($C10,Categories!$A$5:$C$20,2,FALSE),"? not in master"))</f>
        <v>Wants</v>
      </c>
      <c r="E10" s="11" t="s">
        <v>84</v>
      </c>
      <c r="F10" s="61">
        <v>2600</v>
      </c>
      <c r="G10" s="62" t="str">
        <f t="shared" si="0"/>
        <v>2026-07</v>
      </c>
      <c r="H10" s="63">
        <f>IF($C10="","",IFERROR(VLOOKUP($C10,Categories!$A$5:$C$20,3,FALSE),""))</f>
        <v>3000</v>
      </c>
      <c r="I10" s="11"/>
    </row>
    <row r="11" spans="1:9" x14ac:dyDescent="0.3">
      <c r="A11" s="26">
        <v>46224</v>
      </c>
      <c r="B11" s="11" t="s">
        <v>85</v>
      </c>
      <c r="C11" s="11" t="s">
        <v>48</v>
      </c>
      <c r="D11" s="27" t="str">
        <f>IF($C11="","",IFERROR(VLOOKUP($C11,Categories!$A$5:$C$20,2,FALSE),"? not in master"))</f>
        <v>Wants</v>
      </c>
      <c r="E11" s="11" t="s">
        <v>82</v>
      </c>
      <c r="F11" s="61">
        <v>3200</v>
      </c>
      <c r="G11" s="62" t="str">
        <f t="shared" si="0"/>
        <v>2026-07</v>
      </c>
      <c r="H11" s="63">
        <f>IF($C11="","",IFERROR(VLOOKUP($C11,Categories!$A$5:$C$20,3,FALSE),""))</f>
        <v>4000</v>
      </c>
      <c r="I11" s="11"/>
    </row>
    <row r="12" spans="1:9" x14ac:dyDescent="0.3">
      <c r="A12" s="26">
        <v>46227</v>
      </c>
      <c r="B12" s="11" t="s">
        <v>86</v>
      </c>
      <c r="C12" s="11" t="s">
        <v>42</v>
      </c>
      <c r="D12" s="27" t="str">
        <f>IF($C12="","",IFERROR(VLOOKUP($C12,Categories!$A$5:$C$20,2,FALSE),"? not in master"))</f>
        <v>Wants</v>
      </c>
      <c r="E12" s="11" t="s">
        <v>74</v>
      </c>
      <c r="F12" s="61">
        <v>450</v>
      </c>
      <c r="G12" s="62" t="str">
        <f t="shared" si="0"/>
        <v>2026-07</v>
      </c>
      <c r="H12" s="63">
        <f>IF($C12="","",IFERROR(VLOOKUP($C12,Categories!$A$5:$C$20,3,FALSE),""))</f>
        <v>4000</v>
      </c>
      <c r="I12" s="11"/>
    </row>
    <row r="13" spans="1:9" x14ac:dyDescent="0.3">
      <c r="A13" s="26">
        <v>46230</v>
      </c>
      <c r="B13" s="11" t="s">
        <v>87</v>
      </c>
      <c r="C13" s="11" t="s">
        <v>30</v>
      </c>
      <c r="D13" s="27" t="str">
        <f>IF($C13="","",IFERROR(VLOOKUP($C13,Categories!$A$5:$C$20,2,FALSE),"? not in master"))</f>
        <v>Needs</v>
      </c>
      <c r="E13" s="11" t="s">
        <v>74</v>
      </c>
      <c r="F13" s="61">
        <v>1000</v>
      </c>
      <c r="G13" s="62" t="str">
        <f t="shared" si="0"/>
        <v>2026-07</v>
      </c>
      <c r="H13" s="63">
        <f>IF($C13="","",IFERROR(VLOOKUP($C13,Categories!$A$5:$C$20,3,FALSE),""))</f>
        <v>6000</v>
      </c>
      <c r="I13" s="11"/>
    </row>
    <row r="14" spans="1:9" x14ac:dyDescent="0.3">
      <c r="A14" s="26">
        <v>46232</v>
      </c>
      <c r="B14" s="11" t="s">
        <v>88</v>
      </c>
      <c r="C14" s="11" t="s">
        <v>52</v>
      </c>
      <c r="D14" s="27" t="str">
        <f>IF($C14="","",IFERROR(VLOOKUP($C14,Categories!$A$5:$C$20,2,FALSE),"? not in master"))</f>
        <v>Needs</v>
      </c>
      <c r="E14" s="11" t="s">
        <v>77</v>
      </c>
      <c r="F14" s="61">
        <v>600</v>
      </c>
      <c r="G14" s="62" t="str">
        <f t="shared" si="0"/>
        <v>2026-07</v>
      </c>
      <c r="H14" s="63">
        <f>IF($C14="","",IFERROR(VLOOKUP($C14,Categories!$A$5:$C$20,3,FALSE),""))</f>
        <v>1000</v>
      </c>
      <c r="I14" s="11"/>
    </row>
    <row r="15" spans="1:9" x14ac:dyDescent="0.3">
      <c r="A15" s="26">
        <v>46236</v>
      </c>
      <c r="B15" s="11" t="s">
        <v>87</v>
      </c>
      <c r="C15" s="11" t="s">
        <v>30</v>
      </c>
      <c r="D15" s="27" t="str">
        <f>IF($C15="","",IFERROR(VLOOKUP($C15,Categories!$A$5:$C$20,2,FALSE),"? not in master"))</f>
        <v>Needs</v>
      </c>
      <c r="E15" s="11" t="s">
        <v>74</v>
      </c>
      <c r="F15" s="61">
        <v>1300</v>
      </c>
      <c r="G15" s="62" t="str">
        <f t="shared" si="0"/>
        <v>2026-08</v>
      </c>
      <c r="H15" s="63">
        <f>IF($C15="","",IFERROR(VLOOKUP($C15,Categories!$A$5:$C$20,3,FALSE),""))</f>
        <v>6000</v>
      </c>
      <c r="I15" s="11"/>
    </row>
    <row r="16" spans="1:9" x14ac:dyDescent="0.3">
      <c r="A16" s="26">
        <v>46239</v>
      </c>
      <c r="B16" s="11" t="s">
        <v>89</v>
      </c>
      <c r="C16" s="11" t="s">
        <v>36</v>
      </c>
      <c r="D16" s="27" t="str">
        <f>IF($C16="","",IFERROR(VLOOKUP($C16,Categories!$A$5:$C$20,2,FALSE),"? not in master"))</f>
        <v>Needs</v>
      </c>
      <c r="E16" s="11" t="s">
        <v>77</v>
      </c>
      <c r="F16" s="61">
        <v>5900</v>
      </c>
      <c r="G16" s="62" t="str">
        <f t="shared" si="0"/>
        <v>2026-08</v>
      </c>
      <c r="H16" s="63">
        <f>IF($C16="","",IFERROR(VLOOKUP($C16,Categories!$A$5:$C$20,3,FALSE),""))</f>
        <v>8000</v>
      </c>
      <c r="I16" s="11"/>
    </row>
    <row r="17" spans="1:9" x14ac:dyDescent="0.3">
      <c r="A17" s="26">
        <v>46242</v>
      </c>
      <c r="B17" s="11" t="s">
        <v>90</v>
      </c>
      <c r="C17" s="11" t="s">
        <v>42</v>
      </c>
      <c r="D17" s="27" t="str">
        <f>IF($C17="","",IFERROR(VLOOKUP($C17,Categories!$A$5:$C$20,2,FALSE),"? not in master"))</f>
        <v>Wants</v>
      </c>
      <c r="E17" s="11" t="s">
        <v>84</v>
      </c>
      <c r="F17" s="61">
        <v>2100</v>
      </c>
      <c r="G17" s="62" t="str">
        <f t="shared" si="0"/>
        <v>2026-08</v>
      </c>
      <c r="H17" s="63">
        <f>IF($C17="","",IFERROR(VLOOKUP($C17,Categories!$A$5:$C$20,3,FALSE),""))</f>
        <v>4000</v>
      </c>
      <c r="I17" s="11" t="s">
        <v>91</v>
      </c>
    </row>
    <row r="18" spans="1:9" x14ac:dyDescent="0.3">
      <c r="A18" s="26">
        <v>46245</v>
      </c>
      <c r="B18" s="11" t="s">
        <v>92</v>
      </c>
      <c r="C18" s="11" t="s">
        <v>38</v>
      </c>
      <c r="D18" s="27" t="str">
        <f>IF($C18="","",IFERROR(VLOOKUP($C18,Categories!$A$5:$C$20,2,FALSE),"? not in master"))</f>
        <v>Needs</v>
      </c>
      <c r="E18" s="11" t="s">
        <v>82</v>
      </c>
      <c r="F18" s="61">
        <v>13000</v>
      </c>
      <c r="G18" s="62" t="str">
        <f t="shared" si="0"/>
        <v>2026-08</v>
      </c>
      <c r="H18" s="63">
        <f>IF($C18="","",IFERROR(VLOOKUP($C18,Categories!$A$5:$C$20,3,FALSE),""))</f>
        <v>15000</v>
      </c>
      <c r="I18" s="11"/>
    </row>
    <row r="19" spans="1:9" x14ac:dyDescent="0.3">
      <c r="A19" s="26">
        <v>46248</v>
      </c>
      <c r="B19" s="11" t="s">
        <v>93</v>
      </c>
      <c r="C19" s="11" t="s">
        <v>44</v>
      </c>
      <c r="D19" s="27" t="str">
        <f>IF($C19="","",IFERROR(VLOOKUP($C19,Categories!$A$5:$C$20,2,FALSE),"? not in master"))</f>
        <v>Wants</v>
      </c>
      <c r="E19" s="11" t="s">
        <v>74</v>
      </c>
      <c r="F19" s="61">
        <v>780</v>
      </c>
      <c r="G19" s="62" t="str">
        <f t="shared" si="0"/>
        <v>2026-08</v>
      </c>
      <c r="H19" s="63">
        <f>IF($C19="","",IFERROR(VLOOKUP($C19,Categories!$A$5:$C$20,3,FALSE),""))</f>
        <v>1500</v>
      </c>
      <c r="I19" s="11"/>
    </row>
    <row r="20" spans="1:9" x14ac:dyDescent="0.3">
      <c r="A20" s="26">
        <v>46251</v>
      </c>
      <c r="B20" s="11" t="s">
        <v>94</v>
      </c>
      <c r="C20" s="11" t="s">
        <v>46</v>
      </c>
      <c r="D20" s="27" t="str">
        <f>IF($C20="","",IFERROR(VLOOKUP($C20,Categories!$A$5:$C$20,2,FALSE),"? not in master"))</f>
        <v>Wants</v>
      </c>
      <c r="E20" s="11" t="s">
        <v>74</v>
      </c>
      <c r="F20" s="61">
        <v>3400</v>
      </c>
      <c r="G20" s="62" t="str">
        <f t="shared" si="0"/>
        <v>2026-08</v>
      </c>
      <c r="H20" s="63">
        <f>IF($C20="","",IFERROR(VLOOKUP($C20,Categories!$A$5:$C$20,3,FALSE),""))</f>
        <v>3000</v>
      </c>
      <c r="I20" s="11"/>
    </row>
    <row r="21" spans="1:9" x14ac:dyDescent="0.3">
      <c r="A21" s="26">
        <v>46254</v>
      </c>
      <c r="B21" s="11" t="s">
        <v>95</v>
      </c>
      <c r="C21" s="11" t="s">
        <v>32</v>
      </c>
      <c r="D21" s="27" t="str">
        <f>IF($C21="","",IFERROR(VLOOKUP($C21,Categories!$A$5:$C$20,2,FALSE),"? not in master"))</f>
        <v>Needs</v>
      </c>
      <c r="E21" s="11" t="s">
        <v>74</v>
      </c>
      <c r="F21" s="61">
        <v>350</v>
      </c>
      <c r="G21" s="62" t="str">
        <f t="shared" si="0"/>
        <v>2026-08</v>
      </c>
      <c r="H21" s="63">
        <f>IF($C21="","",IFERROR(VLOOKUP($C21,Categories!$A$5:$C$20,3,FALSE),""))</f>
        <v>2500</v>
      </c>
      <c r="I21" s="11"/>
    </row>
    <row r="22" spans="1:9" x14ac:dyDescent="0.3">
      <c r="A22" s="26">
        <v>46257</v>
      </c>
      <c r="B22" s="11" t="s">
        <v>96</v>
      </c>
      <c r="C22" s="11" t="s">
        <v>48</v>
      </c>
      <c r="D22" s="27" t="str">
        <f>IF($C22="","",IFERROR(VLOOKUP($C22,Categories!$A$5:$C$20,2,FALSE),"? not in master"))</f>
        <v>Wants</v>
      </c>
      <c r="E22" s="11" t="s">
        <v>82</v>
      </c>
      <c r="F22" s="61">
        <v>2800</v>
      </c>
      <c r="G22" s="62" t="str">
        <f t="shared" si="0"/>
        <v>2026-08</v>
      </c>
      <c r="H22" s="63">
        <f>IF($C22="","",IFERROR(VLOOKUP($C22,Categories!$A$5:$C$20,3,FALSE),""))</f>
        <v>4000</v>
      </c>
      <c r="I22" s="11"/>
    </row>
    <row r="23" spans="1:9" x14ac:dyDescent="0.3">
      <c r="A23" s="26">
        <v>46260</v>
      </c>
      <c r="B23" s="11" t="s">
        <v>97</v>
      </c>
      <c r="C23" s="11" t="s">
        <v>40</v>
      </c>
      <c r="D23" s="27" t="str">
        <f>IF($C23="","",IFERROR(VLOOKUP($C23,Categories!$A$5:$C$20,2,FALSE),"? not in master"))</f>
        <v>Needs</v>
      </c>
      <c r="E23" s="11" t="s">
        <v>74</v>
      </c>
      <c r="F23" s="61">
        <v>640</v>
      </c>
      <c r="G23" s="62" t="str">
        <f t="shared" si="0"/>
        <v>2026-08</v>
      </c>
      <c r="H23" s="63">
        <f>IF($C23="","",IFERROR(VLOOKUP($C23,Categories!$A$5:$C$20,3,FALSE),""))</f>
        <v>1500</v>
      </c>
      <c r="I23" s="11"/>
    </row>
    <row r="24" spans="1:9" x14ac:dyDescent="0.3">
      <c r="A24" s="26">
        <v>46264</v>
      </c>
      <c r="B24" s="11" t="s">
        <v>98</v>
      </c>
      <c r="C24" s="11" t="s">
        <v>50</v>
      </c>
      <c r="D24" s="27" t="str">
        <f>IF($C24="","",IFERROR(VLOOKUP($C24,Categories!$A$5:$C$20,2,FALSE),"? not in master"))</f>
        <v>Wants</v>
      </c>
      <c r="E24" s="11" t="s">
        <v>84</v>
      </c>
      <c r="F24" s="61">
        <v>900</v>
      </c>
      <c r="G24" s="62" t="str">
        <f t="shared" si="0"/>
        <v>2026-08</v>
      </c>
      <c r="H24" s="63">
        <f>IF($C24="","",IFERROR(VLOOKUP($C24,Categories!$A$5:$C$20,3,FALSE),""))</f>
        <v>2000</v>
      </c>
      <c r="I24" s="11"/>
    </row>
    <row r="25" spans="1:9" x14ac:dyDescent="0.3">
      <c r="A25" s="26">
        <v>46267</v>
      </c>
      <c r="B25" s="11" t="s">
        <v>87</v>
      </c>
      <c r="C25" s="11" t="s">
        <v>30</v>
      </c>
      <c r="D25" s="27" t="str">
        <f>IF($C25="","",IFERROR(VLOOKUP($C25,Categories!$A$5:$C$20,2,FALSE),"? not in master"))</f>
        <v>Needs</v>
      </c>
      <c r="E25" s="11" t="s">
        <v>74</v>
      </c>
      <c r="F25" s="61">
        <v>1250</v>
      </c>
      <c r="G25" s="62" t="str">
        <f t="shared" si="0"/>
        <v>2026-09</v>
      </c>
      <c r="H25" s="63">
        <f>IF($C25="","",IFERROR(VLOOKUP($C25,Categories!$A$5:$C$20,3,FALSE),""))</f>
        <v>6000</v>
      </c>
      <c r="I25" s="11"/>
    </row>
    <row r="26" spans="1:9" x14ac:dyDescent="0.3">
      <c r="A26" s="26">
        <v>46270</v>
      </c>
      <c r="B26" s="11" t="s">
        <v>99</v>
      </c>
      <c r="C26" s="11" t="s">
        <v>48</v>
      </c>
      <c r="D26" s="27" t="str">
        <f>IF($C26="","",IFERROR(VLOOKUP($C26,Categories!$A$5:$C$20,2,FALSE),"? not in master"))</f>
        <v>Wants</v>
      </c>
      <c r="E26" s="11" t="s">
        <v>82</v>
      </c>
      <c r="F26" s="61">
        <v>5600</v>
      </c>
      <c r="G26" s="62" t="str">
        <f t="shared" si="0"/>
        <v>2026-09</v>
      </c>
      <c r="H26" s="63">
        <f>IF($C26="","",IFERROR(VLOOKUP($C26,Categories!$A$5:$C$20,3,FALSE),""))</f>
        <v>4000</v>
      </c>
      <c r="I26" s="11" t="s">
        <v>100</v>
      </c>
    </row>
    <row r="27" spans="1:9" x14ac:dyDescent="0.3">
      <c r="A27" s="26">
        <v>46273</v>
      </c>
      <c r="B27" s="11" t="s">
        <v>36</v>
      </c>
      <c r="C27" s="11" t="s">
        <v>36</v>
      </c>
      <c r="D27" s="27" t="str">
        <f>IF($C27="","",IFERROR(VLOOKUP($C27,Categories!$A$5:$C$20,2,FALSE),"? not in master"))</f>
        <v>Needs</v>
      </c>
      <c r="E27" s="11" t="s">
        <v>77</v>
      </c>
      <c r="F27" s="61">
        <v>7200</v>
      </c>
      <c r="G27" s="62" t="str">
        <f t="shared" si="0"/>
        <v>2026-09</v>
      </c>
      <c r="H27" s="63">
        <f>IF($C27="","",IFERROR(VLOOKUP($C27,Categories!$A$5:$C$20,3,FALSE),""))</f>
        <v>8000</v>
      </c>
      <c r="I27" s="11"/>
    </row>
    <row r="28" spans="1:9" x14ac:dyDescent="0.3">
      <c r="A28" s="26">
        <v>46276</v>
      </c>
      <c r="B28" s="11" t="s">
        <v>101</v>
      </c>
      <c r="C28" s="11" t="s">
        <v>38</v>
      </c>
      <c r="D28" s="27" t="str">
        <f>IF($C28="","",IFERROR(VLOOKUP($C28,Categories!$A$5:$C$20,2,FALSE),"? not in master"))</f>
        <v>Needs</v>
      </c>
      <c r="E28" s="11" t="s">
        <v>82</v>
      </c>
      <c r="F28" s="61">
        <v>13000</v>
      </c>
      <c r="G28" s="62" t="str">
        <f t="shared" si="0"/>
        <v>2026-09</v>
      </c>
      <c r="H28" s="63">
        <f>IF($C28="","",IFERROR(VLOOKUP($C28,Categories!$A$5:$C$20,3,FALSE),""))</f>
        <v>15000</v>
      </c>
      <c r="I28" s="11"/>
    </row>
    <row r="29" spans="1:9" x14ac:dyDescent="0.3">
      <c r="A29" s="26">
        <v>46279</v>
      </c>
      <c r="B29" s="11" t="s">
        <v>102</v>
      </c>
      <c r="C29" s="11" t="s">
        <v>32</v>
      </c>
      <c r="D29" s="27" t="str">
        <f>IF($C29="","",IFERROR(VLOOKUP($C29,Categories!$A$5:$C$20,2,FALSE),"? not in master"))</f>
        <v>Needs</v>
      </c>
      <c r="E29" s="11" t="s">
        <v>74</v>
      </c>
      <c r="F29" s="61">
        <v>2200</v>
      </c>
      <c r="G29" s="62" t="str">
        <f t="shared" si="0"/>
        <v>2026-09</v>
      </c>
      <c r="H29" s="63">
        <f>IF($C29="","",IFERROR(VLOOKUP($C29,Categories!$A$5:$C$20,3,FALSE),""))</f>
        <v>2500</v>
      </c>
      <c r="I29" s="11" t="s">
        <v>103</v>
      </c>
    </row>
    <row r="30" spans="1:9" x14ac:dyDescent="0.3">
      <c r="A30" s="26">
        <v>46282</v>
      </c>
      <c r="B30" s="11" t="s">
        <v>104</v>
      </c>
      <c r="C30" s="11" t="s">
        <v>59</v>
      </c>
      <c r="D30" s="27" t="str">
        <f>IF($C30="","",IFERROR(VLOOKUP($C30,Categories!$A$5:$C$20,2,FALSE),"? not in master"))</f>
        <v>Wants</v>
      </c>
      <c r="E30" s="11" t="s">
        <v>77</v>
      </c>
      <c r="F30" s="61">
        <v>4500</v>
      </c>
      <c r="G30" s="62" t="str">
        <f t="shared" si="0"/>
        <v>2026-09</v>
      </c>
      <c r="H30" s="63">
        <f>IF($C30="","",IFERROR(VLOOKUP($C30,Categories!$A$5:$C$20,3,FALSE),""))</f>
        <v>3000</v>
      </c>
      <c r="I30" s="11"/>
    </row>
    <row r="31" spans="1:9" x14ac:dyDescent="0.3">
      <c r="A31" s="26">
        <v>46285</v>
      </c>
      <c r="B31" s="11" t="s">
        <v>105</v>
      </c>
      <c r="C31" s="11" t="s">
        <v>46</v>
      </c>
      <c r="D31" s="27" t="str">
        <f>IF($C31="","",IFERROR(VLOOKUP($C31,Categories!$A$5:$C$20,2,FALSE),"? not in master"))</f>
        <v>Wants</v>
      </c>
      <c r="E31" s="11" t="s">
        <v>84</v>
      </c>
      <c r="F31" s="61">
        <v>2900</v>
      </c>
      <c r="G31" s="62" t="str">
        <f t="shared" si="0"/>
        <v>2026-09</v>
      </c>
      <c r="H31" s="63">
        <f>IF($C31="","",IFERROR(VLOOKUP($C31,Categories!$A$5:$C$20,3,FALSE),""))</f>
        <v>3000</v>
      </c>
      <c r="I31" s="11"/>
    </row>
    <row r="32" spans="1:9" x14ac:dyDescent="0.3">
      <c r="A32" s="26">
        <v>46288</v>
      </c>
      <c r="B32" s="11" t="s">
        <v>106</v>
      </c>
      <c r="C32" s="11" t="s">
        <v>44</v>
      </c>
      <c r="D32" s="27" t="str">
        <f>IF($C32="","",IFERROR(VLOOKUP($C32,Categories!$A$5:$C$20,2,FALSE),"? not in master"))</f>
        <v>Wants</v>
      </c>
      <c r="E32" s="11" t="s">
        <v>74</v>
      </c>
      <c r="F32" s="61">
        <v>520</v>
      </c>
      <c r="G32" s="62" t="str">
        <f t="shared" si="0"/>
        <v>2026-09</v>
      </c>
      <c r="H32" s="63">
        <f>IF($C32="","",IFERROR(VLOOKUP($C32,Categories!$A$5:$C$20,3,FALSE),""))</f>
        <v>1500</v>
      </c>
      <c r="I32" s="11"/>
    </row>
    <row r="33" spans="1:9" x14ac:dyDescent="0.3">
      <c r="A33" s="26">
        <v>46291</v>
      </c>
      <c r="B33" s="11" t="s">
        <v>107</v>
      </c>
      <c r="C33" s="11" t="s">
        <v>54</v>
      </c>
      <c r="D33" s="27" t="str">
        <f>IF($C33="","",IFERROR(VLOOKUP($C33,Categories!$A$5:$C$20,2,FALSE),"? not in master"))</f>
        <v>Growth</v>
      </c>
      <c r="E33" s="11" t="s">
        <v>108</v>
      </c>
      <c r="F33" s="61">
        <v>1800</v>
      </c>
      <c r="G33" s="62" t="str">
        <f t="shared" si="0"/>
        <v>2026-09</v>
      </c>
      <c r="H33" s="63">
        <f>IF($C33="","",IFERROR(VLOOKUP($C33,Categories!$A$5:$C$20,3,FALSE),""))</f>
        <v>2000</v>
      </c>
      <c r="I33" s="11"/>
    </row>
    <row r="34" spans="1:9" x14ac:dyDescent="0.3">
      <c r="A34" s="26">
        <v>46294</v>
      </c>
      <c r="B34" s="11" t="s">
        <v>109</v>
      </c>
      <c r="C34" s="11" t="s">
        <v>42</v>
      </c>
      <c r="D34" s="27" t="str">
        <f>IF($C34="","",IFERROR(VLOOKUP($C34,Categories!$A$5:$C$20,2,FALSE),"? not in master"))</f>
        <v>Wants</v>
      </c>
      <c r="E34" s="11" t="s">
        <v>74</v>
      </c>
      <c r="F34" s="61">
        <v>380</v>
      </c>
      <c r="G34" s="62" t="str">
        <f t="shared" si="0"/>
        <v>2026-09</v>
      </c>
      <c r="H34" s="63">
        <f>IF($C34="","",IFERROR(VLOOKUP($C34,Categories!$A$5:$C$20,3,FALSE),""))</f>
        <v>4000</v>
      </c>
      <c r="I34" s="11"/>
    </row>
    <row r="35" spans="1:9" x14ac:dyDescent="0.3">
      <c r="A35" s="26">
        <v>46296</v>
      </c>
      <c r="B35" s="11" t="s">
        <v>110</v>
      </c>
      <c r="C35" s="11" t="s">
        <v>38</v>
      </c>
      <c r="D35" s="27" t="str">
        <f>IF($C35="","",IFERROR(VLOOKUP($C35,Categories!$A$5:$C$20,2,FALSE),"? not in master"))</f>
        <v>Needs</v>
      </c>
      <c r="E35" s="11" t="s">
        <v>82</v>
      </c>
      <c r="F35" s="61">
        <v>13000</v>
      </c>
      <c r="G35" s="62" t="str">
        <f t="shared" si="0"/>
        <v>2026-10</v>
      </c>
      <c r="H35" s="63">
        <f>IF($C35="","",IFERROR(VLOOKUP($C35,Categories!$A$5:$C$20,3,FALSE),""))</f>
        <v>15000</v>
      </c>
      <c r="I35" s="11"/>
    </row>
    <row r="36" spans="1:9" x14ac:dyDescent="0.3">
      <c r="A36" s="26">
        <v>46297</v>
      </c>
      <c r="B36" s="11" t="s">
        <v>87</v>
      </c>
      <c r="C36" s="11" t="s">
        <v>30</v>
      </c>
      <c r="D36" s="27" t="str">
        <f>IF($C36="","",IFERROR(VLOOKUP($C36,Categories!$A$5:$C$20,2,FALSE),"? not in master"))</f>
        <v>Needs</v>
      </c>
      <c r="E36" s="11" t="s">
        <v>74</v>
      </c>
      <c r="F36" s="61">
        <v>1100</v>
      </c>
      <c r="G36" s="62" t="str">
        <f t="shared" si="0"/>
        <v>2026-10</v>
      </c>
      <c r="H36" s="63">
        <f>IF($C36="","",IFERROR(VLOOKUP($C36,Categories!$A$5:$C$20,3,FALSE),""))</f>
        <v>6000</v>
      </c>
      <c r="I36" s="11"/>
    </row>
    <row r="37" spans="1:9" x14ac:dyDescent="0.3">
      <c r="A37" s="26">
        <v>46298</v>
      </c>
      <c r="B37" s="11" t="s">
        <v>111</v>
      </c>
      <c r="C37" s="11" t="s">
        <v>42</v>
      </c>
      <c r="D37" s="27" t="str">
        <f>IF($C37="","",IFERROR(VLOOKUP($C37,Categories!$A$5:$C$20,2,FALSE),"? not in master"))</f>
        <v>Wants</v>
      </c>
      <c r="E37" s="11" t="s">
        <v>84</v>
      </c>
      <c r="F37" s="61">
        <v>1450</v>
      </c>
      <c r="G37" s="62" t="str">
        <f t="shared" si="0"/>
        <v>2026-10</v>
      </c>
      <c r="H37" s="63">
        <f>IF($C37="","",IFERROR(VLOOKUP($C37,Categories!$A$5:$C$20,3,FALSE),""))</f>
        <v>4000</v>
      </c>
      <c r="I37" s="11"/>
    </row>
    <row r="38" spans="1:9" x14ac:dyDescent="0.3">
      <c r="A38" s="26">
        <v>46299</v>
      </c>
      <c r="B38" s="11" t="s">
        <v>112</v>
      </c>
      <c r="C38" s="11" t="s">
        <v>44</v>
      </c>
      <c r="D38" s="27" t="str">
        <f>IF($C38="","",IFERROR(VLOOKUP($C38,Categories!$A$5:$C$20,2,FALSE),"? not in master"))</f>
        <v>Wants</v>
      </c>
      <c r="E38" s="11" t="s">
        <v>74</v>
      </c>
      <c r="F38" s="61">
        <v>290</v>
      </c>
      <c r="G38" s="62" t="str">
        <f t="shared" si="0"/>
        <v>2026-10</v>
      </c>
      <c r="H38" s="63">
        <f>IF($C38="","",IFERROR(VLOOKUP($C38,Categories!$A$5:$C$20,3,FALSE),""))</f>
        <v>1500</v>
      </c>
      <c r="I38" s="11"/>
    </row>
    <row r="39" spans="1:9" x14ac:dyDescent="0.3">
      <c r="A39" s="26">
        <v>46300</v>
      </c>
      <c r="B39" s="11" t="s">
        <v>36</v>
      </c>
      <c r="C39" s="11" t="s">
        <v>36</v>
      </c>
      <c r="D39" s="27" t="str">
        <f>IF($C39="","",IFERROR(VLOOKUP($C39,Categories!$A$5:$C$20,2,FALSE),"? not in master"))</f>
        <v>Needs</v>
      </c>
      <c r="E39" s="11" t="s">
        <v>77</v>
      </c>
      <c r="F39" s="61">
        <v>3800</v>
      </c>
      <c r="G39" s="62" t="str">
        <f t="shared" si="0"/>
        <v>2026-10</v>
      </c>
      <c r="H39" s="63">
        <f>IF($C39="","",IFERROR(VLOOKUP($C39,Categories!$A$5:$C$20,3,FALSE),""))</f>
        <v>8000</v>
      </c>
      <c r="I39" s="11"/>
    </row>
    <row r="40" spans="1:9" x14ac:dyDescent="0.3">
      <c r="A40" s="26">
        <v>46301</v>
      </c>
      <c r="B40" s="11" t="s">
        <v>113</v>
      </c>
      <c r="C40" s="11" t="s">
        <v>46</v>
      </c>
      <c r="D40" s="27" t="str">
        <f>IF($C40="","",IFERROR(VLOOKUP($C40,Categories!$A$5:$C$20,2,FALSE),"? not in master"))</f>
        <v>Wants</v>
      </c>
      <c r="E40" s="11" t="s">
        <v>74</v>
      </c>
      <c r="F40" s="61">
        <v>1600</v>
      </c>
      <c r="G40" s="62" t="str">
        <f t="shared" si="0"/>
        <v>2026-10</v>
      </c>
      <c r="H40" s="63">
        <f>IF($C40="","",IFERROR(VLOOKUP($C40,Categories!$A$5:$C$20,3,FALSE),""))</f>
        <v>3000</v>
      </c>
      <c r="I40" s="11"/>
    </row>
    <row r="41" spans="1:9" x14ac:dyDescent="0.3">
      <c r="A41" s="26">
        <v>46302</v>
      </c>
      <c r="B41" s="11" t="s">
        <v>151</v>
      </c>
      <c r="C41" s="11" t="s">
        <v>59</v>
      </c>
      <c r="D41" s="27" t="str">
        <f>IF($C41="","",IFERROR(VLOOKUP($C41,Categories!$A$5:$C$20,2,FALSE),"? not in master"))</f>
        <v>Wants</v>
      </c>
      <c r="E41" s="11" t="s">
        <v>74</v>
      </c>
      <c r="F41" s="61"/>
      <c r="G41" s="62" t="str">
        <f t="shared" si="0"/>
        <v>2026-10</v>
      </c>
      <c r="H41" s="63">
        <f>IF($C41="","",IFERROR(VLOOKUP($C41,Categories!$A$5:$C$20,3,FALSE),""))</f>
        <v>3000</v>
      </c>
      <c r="I41" s="11"/>
    </row>
    <row r="42" spans="1:9" x14ac:dyDescent="0.3">
      <c r="A42" s="26"/>
      <c r="B42" s="11"/>
      <c r="C42" s="11"/>
      <c r="D42" s="27" t="str">
        <f>IF($C42="","",IFERROR(VLOOKUP($C42,Categories!$A$5:$C$20,2,FALSE),"? not in master"))</f>
        <v/>
      </c>
      <c r="E42" s="11"/>
      <c r="F42" s="61"/>
      <c r="G42" s="62" t="str">
        <f t="shared" si="0"/>
        <v/>
      </c>
      <c r="H42" s="63" t="str">
        <f>IF($C42="","",IFERROR(VLOOKUP($C42,Categories!$A$5:$C$20,3,FALSE),""))</f>
        <v/>
      </c>
      <c r="I42" s="11"/>
    </row>
    <row r="43" spans="1:9" x14ac:dyDescent="0.3">
      <c r="A43" s="26"/>
      <c r="B43" s="11"/>
      <c r="C43" s="11"/>
      <c r="D43" s="27" t="str">
        <f>IF($C43="","",IFERROR(VLOOKUP($C43,Categories!$A$5:$C$20,2,FALSE),"? not in master"))</f>
        <v/>
      </c>
      <c r="E43" s="11"/>
      <c r="F43" s="61"/>
      <c r="G43" s="62" t="str">
        <f t="shared" si="0"/>
        <v/>
      </c>
      <c r="H43" s="63" t="str">
        <f>IF($C43="","",IFERROR(VLOOKUP($C43,Categories!$A$5:$C$20,3,FALSE),""))</f>
        <v/>
      </c>
      <c r="I43" s="11"/>
    </row>
    <row r="44" spans="1:9" x14ac:dyDescent="0.3">
      <c r="A44" s="26"/>
      <c r="B44" s="11"/>
      <c r="C44" s="11"/>
      <c r="D44" s="27" t="str">
        <f>IF($C44="","",IFERROR(VLOOKUP($C44,Categories!$A$5:$C$20,2,FALSE),"? not in master"))</f>
        <v/>
      </c>
      <c r="E44" s="11"/>
      <c r="F44" s="61"/>
      <c r="G44" s="62" t="str">
        <f t="shared" si="0"/>
        <v/>
      </c>
      <c r="H44" s="63" t="str">
        <f>IF($C44="","",IFERROR(VLOOKUP($C44,Categories!$A$5:$C$20,3,FALSE),""))</f>
        <v/>
      </c>
      <c r="I44" s="11"/>
    </row>
    <row r="45" spans="1:9" x14ac:dyDescent="0.3">
      <c r="A45" s="26"/>
      <c r="B45" s="11"/>
      <c r="C45" s="11"/>
      <c r="D45" s="27" t="str">
        <f>IF($C45="","",IFERROR(VLOOKUP($C45,Categories!$A$5:$C$20,2,FALSE),"? not in master"))</f>
        <v/>
      </c>
      <c r="E45" s="11"/>
      <c r="F45" s="61"/>
      <c r="G45" s="62" t="str">
        <f t="shared" si="0"/>
        <v/>
      </c>
      <c r="H45" s="63" t="str">
        <f>IF($C45="","",IFERROR(VLOOKUP($C45,Categories!$A$5:$C$20,3,FALSE),""))</f>
        <v/>
      </c>
      <c r="I45" s="11"/>
    </row>
    <row r="46" spans="1:9" x14ac:dyDescent="0.3">
      <c r="A46" s="26"/>
      <c r="B46" s="11"/>
      <c r="C46" s="11"/>
      <c r="D46" s="27" t="str">
        <f>IF($C46="","",IFERROR(VLOOKUP($C46,Categories!$A$5:$C$20,2,FALSE),"? not in master"))</f>
        <v/>
      </c>
      <c r="E46" s="11"/>
      <c r="F46" s="61"/>
      <c r="G46" s="62" t="str">
        <f t="shared" si="0"/>
        <v/>
      </c>
      <c r="H46" s="63" t="str">
        <f>IF($C46="","",IFERROR(VLOOKUP($C46,Categories!$A$5:$C$20,3,FALSE),""))</f>
        <v/>
      </c>
      <c r="I46" s="11"/>
    </row>
    <row r="47" spans="1:9" x14ac:dyDescent="0.3">
      <c r="A47" s="26"/>
      <c r="B47" s="11"/>
      <c r="C47" s="11"/>
      <c r="D47" s="27" t="str">
        <f>IF($C47="","",IFERROR(VLOOKUP($C47,Categories!$A$5:$C$20,2,FALSE),"? not in master"))</f>
        <v/>
      </c>
      <c r="E47" s="11"/>
      <c r="F47" s="61"/>
      <c r="G47" s="62" t="str">
        <f t="shared" si="0"/>
        <v/>
      </c>
      <c r="H47" s="63" t="str">
        <f>IF($C47="","",IFERROR(VLOOKUP($C47,Categories!$A$5:$C$20,3,FALSE),""))</f>
        <v/>
      </c>
      <c r="I47" s="11"/>
    </row>
    <row r="48" spans="1:9" x14ac:dyDescent="0.3">
      <c r="A48" s="26"/>
      <c r="B48" s="11"/>
      <c r="C48" s="11"/>
      <c r="D48" s="27" t="str">
        <f>IF($C48="","",IFERROR(VLOOKUP($C48,Categories!$A$5:$C$20,2,FALSE),"? not in master"))</f>
        <v/>
      </c>
      <c r="E48" s="11"/>
      <c r="F48" s="61"/>
      <c r="G48" s="62" t="str">
        <f t="shared" si="0"/>
        <v/>
      </c>
      <c r="H48" s="63" t="str">
        <f>IF($C48="","",IFERROR(VLOOKUP($C48,Categories!$A$5:$C$20,3,FALSE),""))</f>
        <v/>
      </c>
      <c r="I48" s="11"/>
    </row>
    <row r="49" spans="1:9" x14ac:dyDescent="0.3">
      <c r="A49" s="26"/>
      <c r="B49" s="11"/>
      <c r="C49" s="11"/>
      <c r="D49" s="27" t="str">
        <f>IF($C49="","",IFERROR(VLOOKUP($C49,Categories!$A$5:$C$20,2,FALSE),"? not in master"))</f>
        <v/>
      </c>
      <c r="E49" s="11"/>
      <c r="F49" s="61"/>
      <c r="G49" s="62" t="str">
        <f t="shared" si="0"/>
        <v/>
      </c>
      <c r="H49" s="63" t="str">
        <f>IF($C49="","",IFERROR(VLOOKUP($C49,Categories!$A$5:$C$20,3,FALSE),""))</f>
        <v/>
      </c>
      <c r="I49" s="11"/>
    </row>
    <row r="50" spans="1:9" x14ac:dyDescent="0.3">
      <c r="A50" s="26"/>
      <c r="B50" s="11"/>
      <c r="C50" s="11"/>
      <c r="D50" s="27" t="str">
        <f>IF($C50="","",IFERROR(VLOOKUP($C50,Categories!$A$5:$C$20,2,FALSE),"? not in master"))</f>
        <v/>
      </c>
      <c r="E50" s="11"/>
      <c r="F50" s="61"/>
      <c r="G50" s="62" t="str">
        <f t="shared" si="0"/>
        <v/>
      </c>
      <c r="H50" s="63" t="str">
        <f>IF($C50="","",IFERROR(VLOOKUP($C50,Categories!$A$5:$C$20,3,FALSE),""))</f>
        <v/>
      </c>
      <c r="I50" s="11"/>
    </row>
    <row r="51" spans="1:9" x14ac:dyDescent="0.3">
      <c r="A51" s="26"/>
      <c r="B51" s="11"/>
      <c r="C51" s="11"/>
      <c r="D51" s="27" t="str">
        <f>IF($C51="","",IFERROR(VLOOKUP($C51,Categories!$A$5:$C$20,2,FALSE),"? not in master"))</f>
        <v/>
      </c>
      <c r="E51" s="11"/>
      <c r="F51" s="61"/>
      <c r="G51" s="62" t="str">
        <f t="shared" si="0"/>
        <v/>
      </c>
      <c r="H51" s="63" t="str">
        <f>IF($C51="","",IFERROR(VLOOKUP($C51,Categories!$A$5:$C$20,3,FALSE),""))</f>
        <v/>
      </c>
      <c r="I51" s="11"/>
    </row>
    <row r="52" spans="1:9" x14ac:dyDescent="0.3">
      <c r="A52" s="26"/>
      <c r="B52" s="11"/>
      <c r="C52" s="11"/>
      <c r="D52" s="27" t="str">
        <f>IF($C52="","",IFERROR(VLOOKUP($C52,Categories!$A$5:$C$20,2,FALSE),"? not in master"))</f>
        <v/>
      </c>
      <c r="E52" s="11"/>
      <c r="F52" s="61"/>
      <c r="G52" s="62" t="str">
        <f t="shared" si="0"/>
        <v/>
      </c>
      <c r="H52" s="63" t="str">
        <f>IF($C52="","",IFERROR(VLOOKUP($C52,Categories!$A$5:$C$20,3,FALSE),""))</f>
        <v/>
      </c>
      <c r="I52" s="11"/>
    </row>
    <row r="53" spans="1:9" x14ac:dyDescent="0.3">
      <c r="A53" s="26"/>
      <c r="B53" s="11"/>
      <c r="C53" s="11"/>
      <c r="D53" s="27" t="str">
        <f>IF($C53="","",IFERROR(VLOOKUP($C53,Categories!$A$5:$C$20,2,FALSE),"? not in master"))</f>
        <v/>
      </c>
      <c r="E53" s="11"/>
      <c r="F53" s="61"/>
      <c r="G53" s="62" t="str">
        <f t="shared" si="0"/>
        <v/>
      </c>
      <c r="H53" s="63" t="str">
        <f>IF($C53="","",IFERROR(VLOOKUP($C53,Categories!$A$5:$C$20,3,FALSE),""))</f>
        <v/>
      </c>
      <c r="I53" s="11"/>
    </row>
    <row r="54" spans="1:9" x14ac:dyDescent="0.3">
      <c r="A54" s="26"/>
      <c r="B54" s="11"/>
      <c r="C54" s="11"/>
      <c r="D54" s="27" t="str">
        <f>IF($C54="","",IFERROR(VLOOKUP($C54,Categories!$A$5:$C$20,2,FALSE),"? not in master"))</f>
        <v/>
      </c>
      <c r="E54" s="11"/>
      <c r="F54" s="61"/>
      <c r="G54" s="62" t="str">
        <f t="shared" si="0"/>
        <v/>
      </c>
      <c r="H54" s="63" t="str">
        <f>IF($C54="","",IFERROR(VLOOKUP($C54,Categories!$A$5:$C$20,3,FALSE),""))</f>
        <v/>
      </c>
      <c r="I54" s="11"/>
    </row>
    <row r="55" spans="1:9" x14ac:dyDescent="0.3">
      <c r="A55" s="26"/>
      <c r="B55" s="11"/>
      <c r="C55" s="11"/>
      <c r="D55" s="27" t="str">
        <f>IF($C55="","",IFERROR(VLOOKUP($C55,Categories!$A$5:$C$20,2,FALSE),"? not in master"))</f>
        <v/>
      </c>
      <c r="E55" s="11"/>
      <c r="F55" s="61"/>
      <c r="G55" s="62" t="str">
        <f t="shared" si="0"/>
        <v/>
      </c>
      <c r="H55" s="63" t="str">
        <f>IF($C55="","",IFERROR(VLOOKUP($C55,Categories!$A$5:$C$20,3,FALSE),""))</f>
        <v/>
      </c>
      <c r="I55" s="11"/>
    </row>
    <row r="56" spans="1:9" x14ac:dyDescent="0.3">
      <c r="A56" s="26"/>
      <c r="B56" s="11"/>
      <c r="C56" s="11"/>
      <c r="D56" s="27" t="str">
        <f>IF($C56="","",IFERROR(VLOOKUP($C56,Categories!$A$5:$C$20,2,FALSE),"? not in master"))</f>
        <v/>
      </c>
      <c r="E56" s="11"/>
      <c r="F56" s="61"/>
      <c r="G56" s="62" t="str">
        <f t="shared" si="0"/>
        <v/>
      </c>
      <c r="H56" s="63" t="str">
        <f>IF($C56="","",IFERROR(VLOOKUP($C56,Categories!$A$5:$C$20,3,FALSE),""))</f>
        <v/>
      </c>
      <c r="I56" s="11"/>
    </row>
    <row r="57" spans="1:9" x14ac:dyDescent="0.3">
      <c r="A57" s="26"/>
      <c r="B57" s="11"/>
      <c r="C57" s="11"/>
      <c r="D57" s="27" t="str">
        <f>IF($C57="","",IFERROR(VLOOKUP($C57,Categories!$A$5:$C$20,2,FALSE),"? not in master"))</f>
        <v/>
      </c>
      <c r="E57" s="11"/>
      <c r="F57" s="61"/>
      <c r="G57" s="62" t="str">
        <f t="shared" si="0"/>
        <v/>
      </c>
      <c r="H57" s="63" t="str">
        <f>IF($C57="","",IFERROR(VLOOKUP($C57,Categories!$A$5:$C$20,3,FALSE),""))</f>
        <v/>
      </c>
      <c r="I57" s="11"/>
    </row>
    <row r="58" spans="1:9" x14ac:dyDescent="0.3">
      <c r="A58" s="26"/>
      <c r="B58" s="11"/>
      <c r="C58" s="11"/>
      <c r="D58" s="27" t="str">
        <f>IF($C58="","",IFERROR(VLOOKUP($C58,Categories!$A$5:$C$20,2,FALSE),"? not in master"))</f>
        <v/>
      </c>
      <c r="E58" s="11"/>
      <c r="F58" s="61"/>
      <c r="G58" s="62" t="str">
        <f t="shared" si="0"/>
        <v/>
      </c>
      <c r="H58" s="63" t="str">
        <f>IF($C58="","",IFERROR(VLOOKUP($C58,Categories!$A$5:$C$20,3,FALSE),""))</f>
        <v/>
      </c>
      <c r="I58" s="11"/>
    </row>
    <row r="59" spans="1:9" x14ac:dyDescent="0.3">
      <c r="A59" s="26"/>
      <c r="B59" s="11"/>
      <c r="C59" s="11"/>
      <c r="D59" s="27" t="str">
        <f>IF($C59="","",IFERROR(VLOOKUP($C59,Categories!$A$5:$C$20,2,FALSE),"? not in master"))</f>
        <v/>
      </c>
      <c r="E59" s="11"/>
      <c r="F59" s="61"/>
      <c r="G59" s="62" t="str">
        <f t="shared" si="0"/>
        <v/>
      </c>
      <c r="H59" s="63" t="str">
        <f>IF($C59="","",IFERROR(VLOOKUP($C59,Categories!$A$5:$C$20,3,FALSE),""))</f>
        <v/>
      </c>
      <c r="I59" s="11"/>
    </row>
    <row r="60" spans="1:9" x14ac:dyDescent="0.3">
      <c r="A60" s="26"/>
      <c r="B60" s="11"/>
      <c r="C60" s="11"/>
      <c r="D60" s="27" t="str">
        <f>IF($C60="","",IFERROR(VLOOKUP($C60,Categories!$A$5:$C$20,2,FALSE),"? not in master"))</f>
        <v/>
      </c>
      <c r="E60" s="11"/>
      <c r="F60" s="61"/>
      <c r="G60" s="62" t="str">
        <f t="shared" si="0"/>
        <v/>
      </c>
      <c r="H60" s="63" t="str">
        <f>IF($C60="","",IFERROR(VLOOKUP($C60,Categories!$A$5:$C$20,3,FALSE),""))</f>
        <v/>
      </c>
      <c r="I60" s="11"/>
    </row>
    <row r="61" spans="1:9" x14ac:dyDescent="0.3">
      <c r="A61" s="26"/>
      <c r="B61" s="11"/>
      <c r="C61" s="11"/>
      <c r="D61" s="27" t="str">
        <f>IF($C61="","",IFERROR(VLOOKUP($C61,Categories!$A$5:$C$20,2,FALSE),"? not in master"))</f>
        <v/>
      </c>
      <c r="E61" s="11"/>
      <c r="F61" s="61"/>
      <c r="G61" s="62" t="str">
        <f t="shared" si="0"/>
        <v/>
      </c>
      <c r="H61" s="63" t="str">
        <f>IF($C61="","",IFERROR(VLOOKUP($C61,Categories!$A$5:$C$20,3,FALSE),""))</f>
        <v/>
      </c>
      <c r="I61" s="11"/>
    </row>
    <row r="62" spans="1:9" x14ac:dyDescent="0.3">
      <c r="A62" s="26"/>
      <c r="B62" s="11"/>
      <c r="C62" s="11"/>
      <c r="D62" s="27" t="str">
        <f>IF($C62="","",IFERROR(VLOOKUP($C62,Categories!$A$5:$C$20,2,FALSE),"? not in master"))</f>
        <v/>
      </c>
      <c r="E62" s="11"/>
      <c r="F62" s="61"/>
      <c r="G62" s="62" t="str">
        <f t="shared" si="0"/>
        <v/>
      </c>
      <c r="H62" s="63" t="str">
        <f>IF($C62="","",IFERROR(VLOOKUP($C62,Categories!$A$5:$C$20,3,FALSE),""))</f>
        <v/>
      </c>
      <c r="I62" s="11"/>
    </row>
    <row r="63" spans="1:9" x14ac:dyDescent="0.3">
      <c r="A63" s="26"/>
      <c r="B63" s="11"/>
      <c r="C63" s="11"/>
      <c r="D63" s="27" t="str">
        <f>IF($C63="","",IFERROR(VLOOKUP($C63,Categories!$A$5:$C$20,2,FALSE),"? not in master"))</f>
        <v/>
      </c>
      <c r="E63" s="11"/>
      <c r="F63" s="61"/>
      <c r="G63" s="62" t="str">
        <f t="shared" si="0"/>
        <v/>
      </c>
      <c r="H63" s="63" t="str">
        <f>IF($C63="","",IFERROR(VLOOKUP($C63,Categories!$A$5:$C$20,3,FALSE),""))</f>
        <v/>
      </c>
      <c r="I63" s="11"/>
    </row>
    <row r="64" spans="1:9" x14ac:dyDescent="0.3">
      <c r="A64" s="26"/>
      <c r="B64" s="11"/>
      <c r="C64" s="11"/>
      <c r="D64" s="27" t="str">
        <f>IF($C64="","",IFERROR(VLOOKUP($C64,Categories!$A$5:$C$20,2,FALSE),"? not in master"))</f>
        <v/>
      </c>
      <c r="E64" s="11"/>
      <c r="F64" s="61"/>
      <c r="G64" s="62" t="str">
        <f t="shared" si="0"/>
        <v/>
      </c>
      <c r="H64" s="63" t="str">
        <f>IF($C64="","",IFERROR(VLOOKUP($C64,Categories!$A$5:$C$20,3,FALSE),""))</f>
        <v/>
      </c>
      <c r="I64" s="11"/>
    </row>
    <row r="65" spans="1:9" x14ac:dyDescent="0.3">
      <c r="A65" s="26"/>
      <c r="B65" s="11"/>
      <c r="C65" s="11"/>
      <c r="D65" s="27" t="str">
        <f>IF($C65="","",IFERROR(VLOOKUP($C65,Categories!$A$5:$C$20,2,FALSE),"? not in master"))</f>
        <v/>
      </c>
      <c r="E65" s="11"/>
      <c r="F65" s="61"/>
      <c r="G65" s="62" t="str">
        <f t="shared" si="0"/>
        <v/>
      </c>
      <c r="H65" s="63" t="str">
        <f>IF($C65="","",IFERROR(VLOOKUP($C65,Categories!$A$5:$C$20,3,FALSE),""))</f>
        <v/>
      </c>
      <c r="I65" s="11"/>
    </row>
    <row r="66" spans="1:9" x14ac:dyDescent="0.3">
      <c r="A66" s="26"/>
      <c r="B66" s="11"/>
      <c r="C66" s="11"/>
      <c r="D66" s="27" t="str">
        <f>IF($C66="","",IFERROR(VLOOKUP($C66,Categories!$A$5:$C$20,2,FALSE),"? not in master"))</f>
        <v/>
      </c>
      <c r="E66" s="11"/>
      <c r="F66" s="61"/>
      <c r="G66" s="62" t="str">
        <f t="shared" si="0"/>
        <v/>
      </c>
      <c r="H66" s="63" t="str">
        <f>IF($C66="","",IFERROR(VLOOKUP($C66,Categories!$A$5:$C$20,3,FALSE),""))</f>
        <v/>
      </c>
      <c r="I66" s="11"/>
    </row>
    <row r="67" spans="1:9" x14ac:dyDescent="0.3">
      <c r="A67" s="26"/>
      <c r="B67" s="11"/>
      <c r="C67" s="11"/>
      <c r="D67" s="27" t="str">
        <f>IF($C67="","",IFERROR(VLOOKUP($C67,Categories!$A$5:$C$20,2,FALSE),"? not in master"))</f>
        <v/>
      </c>
      <c r="E67" s="11"/>
      <c r="F67" s="61"/>
      <c r="G67" s="62" t="str">
        <f t="shared" si="0"/>
        <v/>
      </c>
      <c r="H67" s="63" t="str">
        <f>IF($C67="","",IFERROR(VLOOKUP($C67,Categories!$A$5:$C$20,3,FALSE),""))</f>
        <v/>
      </c>
      <c r="I67" s="11"/>
    </row>
    <row r="68" spans="1:9" x14ac:dyDescent="0.3">
      <c r="A68" s="26"/>
      <c r="B68" s="11"/>
      <c r="C68" s="11"/>
      <c r="D68" s="27" t="str">
        <f>IF($C68="","",IFERROR(VLOOKUP($C68,Categories!$A$5:$C$20,2,FALSE),"? not in master"))</f>
        <v/>
      </c>
      <c r="E68" s="11"/>
      <c r="F68" s="61"/>
      <c r="G68" s="62" t="str">
        <f t="shared" si="0"/>
        <v/>
      </c>
      <c r="H68" s="63" t="str">
        <f>IF($C68="","",IFERROR(VLOOKUP($C68,Categories!$A$5:$C$20,3,FALSE),""))</f>
        <v/>
      </c>
      <c r="I68" s="11"/>
    </row>
    <row r="69" spans="1:9" x14ac:dyDescent="0.3">
      <c r="A69" s="26"/>
      <c r="B69" s="11"/>
      <c r="C69" s="11"/>
      <c r="D69" s="27" t="str">
        <f>IF($C69="","",IFERROR(VLOOKUP($C69,Categories!$A$5:$C$20,2,FALSE),"? not in master"))</f>
        <v/>
      </c>
      <c r="E69" s="11"/>
      <c r="F69" s="61"/>
      <c r="G69" s="62" t="str">
        <f t="shared" ref="G69:G132" si="1">IF($A69="","",TEXT($A69,"YYYY-MM"))</f>
        <v/>
      </c>
      <c r="H69" s="63" t="str">
        <f>IF($C69="","",IFERROR(VLOOKUP($C69,Categories!$A$5:$C$20,3,FALSE),""))</f>
        <v/>
      </c>
      <c r="I69" s="11"/>
    </row>
    <row r="70" spans="1:9" x14ac:dyDescent="0.3">
      <c r="A70" s="26"/>
      <c r="B70" s="11"/>
      <c r="C70" s="11"/>
      <c r="D70" s="27" t="str">
        <f>IF($C70="","",IFERROR(VLOOKUP($C70,Categories!$A$5:$C$20,2,FALSE),"? not in master"))</f>
        <v/>
      </c>
      <c r="E70" s="11"/>
      <c r="F70" s="61"/>
      <c r="G70" s="62" t="str">
        <f t="shared" si="1"/>
        <v/>
      </c>
      <c r="H70" s="63" t="str">
        <f>IF($C70="","",IFERROR(VLOOKUP($C70,Categories!$A$5:$C$20,3,FALSE),""))</f>
        <v/>
      </c>
      <c r="I70" s="11"/>
    </row>
    <row r="71" spans="1:9" x14ac:dyDescent="0.3">
      <c r="A71" s="26"/>
      <c r="B71" s="11"/>
      <c r="C71" s="11"/>
      <c r="D71" s="27" t="str">
        <f>IF($C71="","",IFERROR(VLOOKUP($C71,Categories!$A$5:$C$20,2,FALSE),"? not in master"))</f>
        <v/>
      </c>
      <c r="E71" s="11"/>
      <c r="F71" s="61"/>
      <c r="G71" s="62" t="str">
        <f t="shared" si="1"/>
        <v/>
      </c>
      <c r="H71" s="63" t="str">
        <f>IF($C71="","",IFERROR(VLOOKUP($C71,Categories!$A$5:$C$20,3,FALSE),""))</f>
        <v/>
      </c>
      <c r="I71" s="11"/>
    </row>
    <row r="72" spans="1:9" x14ac:dyDescent="0.3">
      <c r="A72" s="26"/>
      <c r="B72" s="11"/>
      <c r="C72" s="11"/>
      <c r="D72" s="27" t="str">
        <f>IF($C72="","",IFERROR(VLOOKUP($C72,Categories!$A$5:$C$20,2,FALSE),"? not in master"))</f>
        <v/>
      </c>
      <c r="E72" s="11"/>
      <c r="F72" s="61"/>
      <c r="G72" s="62" t="str">
        <f t="shared" si="1"/>
        <v/>
      </c>
      <c r="H72" s="63" t="str">
        <f>IF($C72="","",IFERROR(VLOOKUP($C72,Categories!$A$5:$C$20,3,FALSE),""))</f>
        <v/>
      </c>
      <c r="I72" s="11"/>
    </row>
    <row r="73" spans="1:9" x14ac:dyDescent="0.3">
      <c r="A73" s="26"/>
      <c r="B73" s="11"/>
      <c r="C73" s="11"/>
      <c r="D73" s="27" t="str">
        <f>IF($C73="","",IFERROR(VLOOKUP($C73,Categories!$A$5:$C$20,2,FALSE),"? not in master"))</f>
        <v/>
      </c>
      <c r="E73" s="11"/>
      <c r="F73" s="61"/>
      <c r="G73" s="62" t="str">
        <f t="shared" si="1"/>
        <v/>
      </c>
      <c r="H73" s="63" t="str">
        <f>IF($C73="","",IFERROR(VLOOKUP($C73,Categories!$A$5:$C$20,3,FALSE),""))</f>
        <v/>
      </c>
      <c r="I73" s="11"/>
    </row>
    <row r="74" spans="1:9" x14ac:dyDescent="0.3">
      <c r="A74" s="26"/>
      <c r="B74" s="11"/>
      <c r="C74" s="11"/>
      <c r="D74" s="27" t="str">
        <f>IF($C74="","",IFERROR(VLOOKUP($C74,Categories!$A$5:$C$20,2,FALSE),"? not in master"))</f>
        <v/>
      </c>
      <c r="E74" s="11"/>
      <c r="F74" s="61"/>
      <c r="G74" s="62" t="str">
        <f t="shared" si="1"/>
        <v/>
      </c>
      <c r="H74" s="63" t="str">
        <f>IF($C74="","",IFERROR(VLOOKUP($C74,Categories!$A$5:$C$20,3,FALSE),""))</f>
        <v/>
      </c>
      <c r="I74" s="11"/>
    </row>
    <row r="75" spans="1:9" x14ac:dyDescent="0.3">
      <c r="A75" s="26"/>
      <c r="B75" s="11"/>
      <c r="C75" s="11"/>
      <c r="D75" s="27" t="str">
        <f>IF($C75="","",IFERROR(VLOOKUP($C75,Categories!$A$5:$C$20,2,FALSE),"? not in master"))</f>
        <v/>
      </c>
      <c r="E75" s="11"/>
      <c r="F75" s="61"/>
      <c r="G75" s="62" t="str">
        <f t="shared" si="1"/>
        <v/>
      </c>
      <c r="H75" s="63" t="str">
        <f>IF($C75="","",IFERROR(VLOOKUP($C75,Categories!$A$5:$C$20,3,FALSE),""))</f>
        <v/>
      </c>
      <c r="I75" s="11"/>
    </row>
    <row r="76" spans="1:9" x14ac:dyDescent="0.3">
      <c r="A76" s="26"/>
      <c r="B76" s="11"/>
      <c r="C76" s="11"/>
      <c r="D76" s="27" t="str">
        <f>IF($C76="","",IFERROR(VLOOKUP($C76,Categories!$A$5:$C$20,2,FALSE),"? not in master"))</f>
        <v/>
      </c>
      <c r="E76" s="11"/>
      <c r="F76" s="61"/>
      <c r="G76" s="62" t="str">
        <f t="shared" si="1"/>
        <v/>
      </c>
      <c r="H76" s="63" t="str">
        <f>IF($C76="","",IFERROR(VLOOKUP($C76,Categories!$A$5:$C$20,3,FALSE),""))</f>
        <v/>
      </c>
      <c r="I76" s="11"/>
    </row>
    <row r="77" spans="1:9" x14ac:dyDescent="0.3">
      <c r="A77" s="26"/>
      <c r="B77" s="11"/>
      <c r="C77" s="11"/>
      <c r="D77" s="27" t="str">
        <f>IF($C77="","",IFERROR(VLOOKUP($C77,Categories!$A$5:$C$20,2,FALSE),"? not in master"))</f>
        <v/>
      </c>
      <c r="E77" s="11"/>
      <c r="F77" s="61"/>
      <c r="G77" s="62" t="str">
        <f t="shared" si="1"/>
        <v/>
      </c>
      <c r="H77" s="63" t="str">
        <f>IF($C77="","",IFERROR(VLOOKUP($C77,Categories!$A$5:$C$20,3,FALSE),""))</f>
        <v/>
      </c>
      <c r="I77" s="11"/>
    </row>
    <row r="78" spans="1:9" x14ac:dyDescent="0.3">
      <c r="A78" s="26"/>
      <c r="B78" s="11"/>
      <c r="C78" s="11"/>
      <c r="D78" s="27" t="str">
        <f>IF($C78="","",IFERROR(VLOOKUP($C78,Categories!$A$5:$C$20,2,FALSE),"? not in master"))</f>
        <v/>
      </c>
      <c r="E78" s="11"/>
      <c r="F78" s="61"/>
      <c r="G78" s="62" t="str">
        <f t="shared" si="1"/>
        <v/>
      </c>
      <c r="H78" s="63" t="str">
        <f>IF($C78="","",IFERROR(VLOOKUP($C78,Categories!$A$5:$C$20,3,FALSE),""))</f>
        <v/>
      </c>
      <c r="I78" s="11"/>
    </row>
    <row r="79" spans="1:9" x14ac:dyDescent="0.3">
      <c r="A79" s="26"/>
      <c r="B79" s="11"/>
      <c r="C79" s="11"/>
      <c r="D79" s="27" t="str">
        <f>IF($C79="","",IFERROR(VLOOKUP($C79,Categories!$A$5:$C$20,2,FALSE),"? not in master"))</f>
        <v/>
      </c>
      <c r="E79" s="11"/>
      <c r="F79" s="61"/>
      <c r="G79" s="62" t="str">
        <f t="shared" si="1"/>
        <v/>
      </c>
      <c r="H79" s="63" t="str">
        <f>IF($C79="","",IFERROR(VLOOKUP($C79,Categories!$A$5:$C$20,3,FALSE),""))</f>
        <v/>
      </c>
      <c r="I79" s="11"/>
    </row>
    <row r="80" spans="1:9" x14ac:dyDescent="0.3">
      <c r="A80" s="26"/>
      <c r="B80" s="11"/>
      <c r="C80" s="11"/>
      <c r="D80" s="27" t="str">
        <f>IF($C80="","",IFERROR(VLOOKUP($C80,Categories!$A$5:$C$20,2,FALSE),"? not in master"))</f>
        <v/>
      </c>
      <c r="E80" s="11"/>
      <c r="F80" s="61"/>
      <c r="G80" s="62" t="str">
        <f t="shared" si="1"/>
        <v/>
      </c>
      <c r="H80" s="63" t="str">
        <f>IF($C80="","",IFERROR(VLOOKUP($C80,Categories!$A$5:$C$20,3,FALSE),""))</f>
        <v/>
      </c>
      <c r="I80" s="11"/>
    </row>
    <row r="81" spans="1:9" x14ac:dyDescent="0.3">
      <c r="A81" s="26"/>
      <c r="B81" s="11"/>
      <c r="C81" s="11"/>
      <c r="D81" s="27" t="str">
        <f>IF($C81="","",IFERROR(VLOOKUP($C81,Categories!$A$5:$C$20,2,FALSE),"? not in master"))</f>
        <v/>
      </c>
      <c r="E81" s="11"/>
      <c r="F81" s="61"/>
      <c r="G81" s="62" t="str">
        <f t="shared" si="1"/>
        <v/>
      </c>
      <c r="H81" s="63" t="str">
        <f>IF($C81="","",IFERROR(VLOOKUP($C81,Categories!$A$5:$C$20,3,FALSE),""))</f>
        <v/>
      </c>
      <c r="I81" s="11"/>
    </row>
    <row r="82" spans="1:9" x14ac:dyDescent="0.3">
      <c r="A82" s="26"/>
      <c r="B82" s="11"/>
      <c r="C82" s="11"/>
      <c r="D82" s="27" t="str">
        <f>IF($C82="","",IFERROR(VLOOKUP($C82,Categories!$A$5:$C$20,2,FALSE),"? not in master"))</f>
        <v/>
      </c>
      <c r="E82" s="11"/>
      <c r="F82" s="61"/>
      <c r="G82" s="62" t="str">
        <f t="shared" si="1"/>
        <v/>
      </c>
      <c r="H82" s="63" t="str">
        <f>IF($C82="","",IFERROR(VLOOKUP($C82,Categories!$A$5:$C$20,3,FALSE),""))</f>
        <v/>
      </c>
      <c r="I82" s="11"/>
    </row>
    <row r="83" spans="1:9" x14ac:dyDescent="0.3">
      <c r="A83" s="26"/>
      <c r="B83" s="11"/>
      <c r="C83" s="11"/>
      <c r="D83" s="27" t="str">
        <f>IF($C83="","",IFERROR(VLOOKUP($C83,Categories!$A$5:$C$20,2,FALSE),"? not in master"))</f>
        <v/>
      </c>
      <c r="E83" s="11"/>
      <c r="F83" s="61"/>
      <c r="G83" s="62" t="str">
        <f t="shared" si="1"/>
        <v/>
      </c>
      <c r="H83" s="63" t="str">
        <f>IF($C83="","",IFERROR(VLOOKUP($C83,Categories!$A$5:$C$20,3,FALSE),""))</f>
        <v/>
      </c>
      <c r="I83" s="11"/>
    </row>
    <row r="84" spans="1:9" x14ac:dyDescent="0.3">
      <c r="A84" s="26"/>
      <c r="B84" s="11"/>
      <c r="C84" s="11"/>
      <c r="D84" s="27" t="str">
        <f>IF($C84="","",IFERROR(VLOOKUP($C84,Categories!$A$5:$C$20,2,FALSE),"? not in master"))</f>
        <v/>
      </c>
      <c r="E84" s="11"/>
      <c r="F84" s="61"/>
      <c r="G84" s="62" t="str">
        <f t="shared" si="1"/>
        <v/>
      </c>
      <c r="H84" s="63" t="str">
        <f>IF($C84="","",IFERROR(VLOOKUP($C84,Categories!$A$5:$C$20,3,FALSE),""))</f>
        <v/>
      </c>
      <c r="I84" s="11"/>
    </row>
    <row r="85" spans="1:9" x14ac:dyDescent="0.3">
      <c r="A85" s="26"/>
      <c r="B85" s="11"/>
      <c r="C85" s="11"/>
      <c r="D85" s="27" t="str">
        <f>IF($C85="","",IFERROR(VLOOKUP($C85,Categories!$A$5:$C$20,2,FALSE),"? not in master"))</f>
        <v/>
      </c>
      <c r="E85" s="11"/>
      <c r="F85" s="61"/>
      <c r="G85" s="62" t="str">
        <f t="shared" si="1"/>
        <v/>
      </c>
      <c r="H85" s="63" t="str">
        <f>IF($C85="","",IFERROR(VLOOKUP($C85,Categories!$A$5:$C$20,3,FALSE),""))</f>
        <v/>
      </c>
      <c r="I85" s="11"/>
    </row>
    <row r="86" spans="1:9" x14ac:dyDescent="0.3">
      <c r="A86" s="26"/>
      <c r="B86" s="11"/>
      <c r="C86" s="11"/>
      <c r="D86" s="27" t="str">
        <f>IF($C86="","",IFERROR(VLOOKUP($C86,Categories!$A$5:$C$20,2,FALSE),"? not in master"))</f>
        <v/>
      </c>
      <c r="E86" s="11"/>
      <c r="F86" s="61"/>
      <c r="G86" s="62" t="str">
        <f t="shared" si="1"/>
        <v/>
      </c>
      <c r="H86" s="63" t="str">
        <f>IF($C86="","",IFERROR(VLOOKUP($C86,Categories!$A$5:$C$20,3,FALSE),""))</f>
        <v/>
      </c>
      <c r="I86" s="11"/>
    </row>
    <row r="87" spans="1:9" x14ac:dyDescent="0.3">
      <c r="A87" s="26"/>
      <c r="B87" s="11"/>
      <c r="C87" s="11"/>
      <c r="D87" s="27" t="str">
        <f>IF($C87="","",IFERROR(VLOOKUP($C87,Categories!$A$5:$C$20,2,FALSE),"? not in master"))</f>
        <v/>
      </c>
      <c r="E87" s="11"/>
      <c r="F87" s="61"/>
      <c r="G87" s="62" t="str">
        <f t="shared" si="1"/>
        <v/>
      </c>
      <c r="H87" s="63" t="str">
        <f>IF($C87="","",IFERROR(VLOOKUP($C87,Categories!$A$5:$C$20,3,FALSE),""))</f>
        <v/>
      </c>
      <c r="I87" s="11"/>
    </row>
    <row r="88" spans="1:9" x14ac:dyDescent="0.3">
      <c r="A88" s="26"/>
      <c r="B88" s="11"/>
      <c r="C88" s="11"/>
      <c r="D88" s="27" t="str">
        <f>IF($C88="","",IFERROR(VLOOKUP($C88,Categories!$A$5:$C$20,2,FALSE),"? not in master"))</f>
        <v/>
      </c>
      <c r="E88" s="11"/>
      <c r="F88" s="61"/>
      <c r="G88" s="62" t="str">
        <f t="shared" si="1"/>
        <v/>
      </c>
      <c r="H88" s="63" t="str">
        <f>IF($C88="","",IFERROR(VLOOKUP($C88,Categories!$A$5:$C$20,3,FALSE),""))</f>
        <v/>
      </c>
      <c r="I88" s="11"/>
    </row>
    <row r="89" spans="1:9" x14ac:dyDescent="0.3">
      <c r="A89" s="26"/>
      <c r="B89" s="11"/>
      <c r="C89" s="11"/>
      <c r="D89" s="27" t="str">
        <f>IF($C89="","",IFERROR(VLOOKUP($C89,Categories!$A$5:$C$20,2,FALSE),"? not in master"))</f>
        <v/>
      </c>
      <c r="E89" s="11"/>
      <c r="F89" s="61"/>
      <c r="G89" s="62" t="str">
        <f t="shared" si="1"/>
        <v/>
      </c>
      <c r="H89" s="63" t="str">
        <f>IF($C89="","",IFERROR(VLOOKUP($C89,Categories!$A$5:$C$20,3,FALSE),""))</f>
        <v/>
      </c>
      <c r="I89" s="11"/>
    </row>
    <row r="90" spans="1:9" x14ac:dyDescent="0.3">
      <c r="A90" s="26"/>
      <c r="B90" s="11"/>
      <c r="C90" s="11"/>
      <c r="D90" s="27" t="str">
        <f>IF($C90="","",IFERROR(VLOOKUP($C90,Categories!$A$5:$C$20,2,FALSE),"? not in master"))</f>
        <v/>
      </c>
      <c r="E90" s="11"/>
      <c r="F90" s="61"/>
      <c r="G90" s="62" t="str">
        <f t="shared" si="1"/>
        <v/>
      </c>
      <c r="H90" s="63" t="str">
        <f>IF($C90="","",IFERROR(VLOOKUP($C90,Categories!$A$5:$C$20,3,FALSE),""))</f>
        <v/>
      </c>
      <c r="I90" s="11"/>
    </row>
    <row r="91" spans="1:9" x14ac:dyDescent="0.3">
      <c r="A91" s="26"/>
      <c r="B91" s="11"/>
      <c r="C91" s="11"/>
      <c r="D91" s="27" t="str">
        <f>IF($C91="","",IFERROR(VLOOKUP($C91,Categories!$A$5:$C$20,2,FALSE),"? not in master"))</f>
        <v/>
      </c>
      <c r="E91" s="11"/>
      <c r="F91" s="61"/>
      <c r="G91" s="62" t="str">
        <f t="shared" si="1"/>
        <v/>
      </c>
      <c r="H91" s="63" t="str">
        <f>IF($C91="","",IFERROR(VLOOKUP($C91,Categories!$A$5:$C$20,3,FALSE),""))</f>
        <v/>
      </c>
      <c r="I91" s="11"/>
    </row>
    <row r="92" spans="1:9" x14ac:dyDescent="0.3">
      <c r="A92" s="26"/>
      <c r="B92" s="11"/>
      <c r="C92" s="11"/>
      <c r="D92" s="27" t="str">
        <f>IF($C92="","",IFERROR(VLOOKUP($C92,Categories!$A$5:$C$20,2,FALSE),"? not in master"))</f>
        <v/>
      </c>
      <c r="E92" s="11"/>
      <c r="F92" s="61"/>
      <c r="G92" s="62" t="str">
        <f t="shared" si="1"/>
        <v/>
      </c>
      <c r="H92" s="63" t="str">
        <f>IF($C92="","",IFERROR(VLOOKUP($C92,Categories!$A$5:$C$20,3,FALSE),""))</f>
        <v/>
      </c>
      <c r="I92" s="11"/>
    </row>
    <row r="93" spans="1:9" x14ac:dyDescent="0.3">
      <c r="A93" s="26"/>
      <c r="B93" s="11"/>
      <c r="C93" s="11"/>
      <c r="D93" s="27" t="str">
        <f>IF($C93="","",IFERROR(VLOOKUP($C93,Categories!$A$5:$C$20,2,FALSE),"? not in master"))</f>
        <v/>
      </c>
      <c r="E93" s="11"/>
      <c r="F93" s="61"/>
      <c r="G93" s="62" t="str">
        <f t="shared" si="1"/>
        <v/>
      </c>
      <c r="H93" s="63" t="str">
        <f>IF($C93="","",IFERROR(VLOOKUP($C93,Categories!$A$5:$C$20,3,FALSE),""))</f>
        <v/>
      </c>
      <c r="I93" s="11"/>
    </row>
    <row r="94" spans="1:9" x14ac:dyDescent="0.3">
      <c r="A94" s="26"/>
      <c r="B94" s="11"/>
      <c r="C94" s="11"/>
      <c r="D94" s="27" t="str">
        <f>IF($C94="","",IFERROR(VLOOKUP($C94,Categories!$A$5:$C$20,2,FALSE),"? not in master"))</f>
        <v/>
      </c>
      <c r="E94" s="11"/>
      <c r="F94" s="61"/>
      <c r="G94" s="62" t="str">
        <f t="shared" si="1"/>
        <v/>
      </c>
      <c r="H94" s="63" t="str">
        <f>IF($C94="","",IFERROR(VLOOKUP($C94,Categories!$A$5:$C$20,3,FALSE),""))</f>
        <v/>
      </c>
      <c r="I94" s="11"/>
    </row>
    <row r="95" spans="1:9" x14ac:dyDescent="0.3">
      <c r="A95" s="26"/>
      <c r="B95" s="11"/>
      <c r="C95" s="11"/>
      <c r="D95" s="27" t="str">
        <f>IF($C95="","",IFERROR(VLOOKUP($C95,Categories!$A$5:$C$20,2,FALSE),"? not in master"))</f>
        <v/>
      </c>
      <c r="E95" s="11"/>
      <c r="F95" s="61"/>
      <c r="G95" s="62" t="str">
        <f t="shared" si="1"/>
        <v/>
      </c>
      <c r="H95" s="63" t="str">
        <f>IF($C95="","",IFERROR(VLOOKUP($C95,Categories!$A$5:$C$20,3,FALSE),""))</f>
        <v/>
      </c>
      <c r="I95" s="11"/>
    </row>
    <row r="96" spans="1:9" x14ac:dyDescent="0.3">
      <c r="A96" s="26"/>
      <c r="B96" s="11"/>
      <c r="C96" s="11"/>
      <c r="D96" s="27" t="str">
        <f>IF($C96="","",IFERROR(VLOOKUP($C96,Categories!$A$5:$C$20,2,FALSE),"? not in master"))</f>
        <v/>
      </c>
      <c r="E96" s="11"/>
      <c r="F96" s="61"/>
      <c r="G96" s="62" t="str">
        <f t="shared" si="1"/>
        <v/>
      </c>
      <c r="H96" s="63" t="str">
        <f>IF($C96="","",IFERROR(VLOOKUP($C96,Categories!$A$5:$C$20,3,FALSE),""))</f>
        <v/>
      </c>
      <c r="I96" s="11"/>
    </row>
    <row r="97" spans="1:9" x14ac:dyDescent="0.3">
      <c r="A97" s="26"/>
      <c r="B97" s="11"/>
      <c r="C97" s="11"/>
      <c r="D97" s="27" t="str">
        <f>IF($C97="","",IFERROR(VLOOKUP($C97,Categories!$A$5:$C$20,2,FALSE),"? not in master"))</f>
        <v/>
      </c>
      <c r="E97" s="11"/>
      <c r="F97" s="61"/>
      <c r="G97" s="62" t="str">
        <f t="shared" si="1"/>
        <v/>
      </c>
      <c r="H97" s="63" t="str">
        <f>IF($C97="","",IFERROR(VLOOKUP($C97,Categories!$A$5:$C$20,3,FALSE),""))</f>
        <v/>
      </c>
      <c r="I97" s="11"/>
    </row>
    <row r="98" spans="1:9" x14ac:dyDescent="0.3">
      <c r="A98" s="26"/>
      <c r="B98" s="11"/>
      <c r="C98" s="11"/>
      <c r="D98" s="27" t="str">
        <f>IF($C98="","",IFERROR(VLOOKUP($C98,Categories!$A$5:$C$20,2,FALSE),"? not in master"))</f>
        <v/>
      </c>
      <c r="E98" s="11"/>
      <c r="F98" s="61"/>
      <c r="G98" s="62" t="str">
        <f t="shared" si="1"/>
        <v/>
      </c>
      <c r="H98" s="63" t="str">
        <f>IF($C98="","",IFERROR(VLOOKUP($C98,Categories!$A$5:$C$20,3,FALSE),""))</f>
        <v/>
      </c>
      <c r="I98" s="11"/>
    </row>
    <row r="99" spans="1:9" x14ac:dyDescent="0.3">
      <c r="A99" s="26"/>
      <c r="B99" s="11"/>
      <c r="C99" s="11"/>
      <c r="D99" s="27" t="str">
        <f>IF($C99="","",IFERROR(VLOOKUP($C99,Categories!$A$5:$C$20,2,FALSE),"? not in master"))</f>
        <v/>
      </c>
      <c r="E99" s="11"/>
      <c r="F99" s="61"/>
      <c r="G99" s="62" t="str">
        <f t="shared" si="1"/>
        <v/>
      </c>
      <c r="H99" s="63" t="str">
        <f>IF($C99="","",IFERROR(VLOOKUP($C99,Categories!$A$5:$C$20,3,FALSE),""))</f>
        <v/>
      </c>
      <c r="I99" s="11"/>
    </row>
    <row r="100" spans="1:9" x14ac:dyDescent="0.3">
      <c r="A100" s="26"/>
      <c r="B100" s="11"/>
      <c r="C100" s="11"/>
      <c r="D100" s="27" t="str">
        <f>IF($C100="","",IFERROR(VLOOKUP($C100,Categories!$A$5:$C$20,2,FALSE),"? not in master"))</f>
        <v/>
      </c>
      <c r="E100" s="11"/>
      <c r="F100" s="61"/>
      <c r="G100" s="62" t="str">
        <f t="shared" si="1"/>
        <v/>
      </c>
      <c r="H100" s="63" t="str">
        <f>IF($C100="","",IFERROR(VLOOKUP($C100,Categories!$A$5:$C$20,3,FALSE),""))</f>
        <v/>
      </c>
      <c r="I100" s="11"/>
    </row>
    <row r="101" spans="1:9" x14ac:dyDescent="0.3">
      <c r="A101" s="26"/>
      <c r="B101" s="11"/>
      <c r="C101" s="11"/>
      <c r="D101" s="27" t="str">
        <f>IF($C101="","",IFERROR(VLOOKUP($C101,Categories!$A$5:$C$20,2,FALSE),"? not in master"))</f>
        <v/>
      </c>
      <c r="E101" s="11"/>
      <c r="F101" s="61"/>
      <c r="G101" s="62" t="str">
        <f t="shared" si="1"/>
        <v/>
      </c>
      <c r="H101" s="63" t="str">
        <f>IF($C101="","",IFERROR(VLOOKUP($C101,Categories!$A$5:$C$20,3,FALSE),""))</f>
        <v/>
      </c>
      <c r="I101" s="11"/>
    </row>
    <row r="102" spans="1:9" x14ac:dyDescent="0.3">
      <c r="A102" s="26"/>
      <c r="B102" s="11"/>
      <c r="C102" s="11"/>
      <c r="D102" s="27" t="str">
        <f>IF($C102="","",IFERROR(VLOOKUP($C102,Categories!$A$5:$C$20,2,FALSE),"? not in master"))</f>
        <v/>
      </c>
      <c r="E102" s="11"/>
      <c r="F102" s="61"/>
      <c r="G102" s="62" t="str">
        <f t="shared" si="1"/>
        <v/>
      </c>
      <c r="H102" s="63" t="str">
        <f>IF($C102="","",IFERROR(VLOOKUP($C102,Categories!$A$5:$C$20,3,FALSE),""))</f>
        <v/>
      </c>
      <c r="I102" s="11"/>
    </row>
    <row r="103" spans="1:9" x14ac:dyDescent="0.3">
      <c r="A103" s="26"/>
      <c r="B103" s="11"/>
      <c r="C103" s="11"/>
      <c r="D103" s="27" t="str">
        <f>IF($C103="","",IFERROR(VLOOKUP($C103,Categories!$A$5:$C$20,2,FALSE),"? not in master"))</f>
        <v/>
      </c>
      <c r="E103" s="11"/>
      <c r="F103" s="61"/>
      <c r="G103" s="62" t="str">
        <f t="shared" si="1"/>
        <v/>
      </c>
      <c r="H103" s="63" t="str">
        <f>IF($C103="","",IFERROR(VLOOKUP($C103,Categories!$A$5:$C$20,3,FALSE),""))</f>
        <v/>
      </c>
      <c r="I103" s="11"/>
    </row>
    <row r="104" spans="1:9" x14ac:dyDescent="0.3">
      <c r="A104" s="26"/>
      <c r="B104" s="11"/>
      <c r="C104" s="11"/>
      <c r="D104" s="27" t="str">
        <f>IF($C104="","",IFERROR(VLOOKUP($C104,Categories!$A$5:$C$20,2,FALSE),"? not in master"))</f>
        <v/>
      </c>
      <c r="E104" s="11"/>
      <c r="F104" s="61"/>
      <c r="G104" s="62" t="str">
        <f t="shared" si="1"/>
        <v/>
      </c>
      <c r="H104" s="63" t="str">
        <f>IF($C104="","",IFERROR(VLOOKUP($C104,Categories!$A$5:$C$20,3,FALSE),""))</f>
        <v/>
      </c>
      <c r="I104" s="11"/>
    </row>
    <row r="105" spans="1:9" x14ac:dyDescent="0.3">
      <c r="A105" s="26"/>
      <c r="B105" s="11"/>
      <c r="C105" s="11"/>
      <c r="D105" s="27" t="str">
        <f>IF($C105="","",IFERROR(VLOOKUP($C105,Categories!$A$5:$C$20,2,FALSE),"? not in master"))</f>
        <v/>
      </c>
      <c r="E105" s="11"/>
      <c r="F105" s="61"/>
      <c r="G105" s="62" t="str">
        <f t="shared" si="1"/>
        <v/>
      </c>
      <c r="H105" s="63" t="str">
        <f>IF($C105="","",IFERROR(VLOOKUP($C105,Categories!$A$5:$C$20,3,FALSE),""))</f>
        <v/>
      </c>
      <c r="I105" s="11"/>
    </row>
    <row r="106" spans="1:9" x14ac:dyDescent="0.3">
      <c r="A106" s="26"/>
      <c r="B106" s="11"/>
      <c r="C106" s="11"/>
      <c r="D106" s="27" t="str">
        <f>IF($C106="","",IFERROR(VLOOKUP($C106,Categories!$A$5:$C$20,2,FALSE),"? not in master"))</f>
        <v/>
      </c>
      <c r="E106" s="11"/>
      <c r="F106" s="61"/>
      <c r="G106" s="62" t="str">
        <f t="shared" si="1"/>
        <v/>
      </c>
      <c r="H106" s="63" t="str">
        <f>IF($C106="","",IFERROR(VLOOKUP($C106,Categories!$A$5:$C$20,3,FALSE),""))</f>
        <v/>
      </c>
      <c r="I106" s="11"/>
    </row>
    <row r="107" spans="1:9" x14ac:dyDescent="0.3">
      <c r="A107" s="26"/>
      <c r="B107" s="11"/>
      <c r="C107" s="11"/>
      <c r="D107" s="27" t="str">
        <f>IF($C107="","",IFERROR(VLOOKUP($C107,Categories!$A$5:$C$20,2,FALSE),"? not in master"))</f>
        <v/>
      </c>
      <c r="E107" s="11"/>
      <c r="F107" s="61"/>
      <c r="G107" s="62" t="str">
        <f t="shared" si="1"/>
        <v/>
      </c>
      <c r="H107" s="63" t="str">
        <f>IF($C107="","",IFERROR(VLOOKUP($C107,Categories!$A$5:$C$20,3,FALSE),""))</f>
        <v/>
      </c>
      <c r="I107" s="11"/>
    </row>
    <row r="108" spans="1:9" x14ac:dyDescent="0.3">
      <c r="A108" s="26"/>
      <c r="B108" s="11"/>
      <c r="C108" s="11"/>
      <c r="D108" s="27" t="str">
        <f>IF($C108="","",IFERROR(VLOOKUP($C108,Categories!$A$5:$C$20,2,FALSE),"? not in master"))</f>
        <v/>
      </c>
      <c r="E108" s="11"/>
      <c r="F108" s="61"/>
      <c r="G108" s="62" t="str">
        <f t="shared" si="1"/>
        <v/>
      </c>
      <c r="H108" s="63" t="str">
        <f>IF($C108="","",IFERROR(VLOOKUP($C108,Categories!$A$5:$C$20,3,FALSE),""))</f>
        <v/>
      </c>
      <c r="I108" s="11"/>
    </row>
    <row r="109" spans="1:9" x14ac:dyDescent="0.3">
      <c r="A109" s="26"/>
      <c r="B109" s="11"/>
      <c r="C109" s="11"/>
      <c r="D109" s="27" t="str">
        <f>IF($C109="","",IFERROR(VLOOKUP($C109,Categories!$A$5:$C$20,2,FALSE),"? not in master"))</f>
        <v/>
      </c>
      <c r="E109" s="11"/>
      <c r="F109" s="61"/>
      <c r="G109" s="62" t="str">
        <f t="shared" si="1"/>
        <v/>
      </c>
      <c r="H109" s="63" t="str">
        <f>IF($C109="","",IFERROR(VLOOKUP($C109,Categories!$A$5:$C$20,3,FALSE),""))</f>
        <v/>
      </c>
      <c r="I109" s="11"/>
    </row>
    <row r="110" spans="1:9" x14ac:dyDescent="0.3">
      <c r="A110" s="26"/>
      <c r="B110" s="11"/>
      <c r="C110" s="11"/>
      <c r="D110" s="27" t="str">
        <f>IF($C110="","",IFERROR(VLOOKUP($C110,Categories!$A$5:$C$20,2,FALSE),"? not in master"))</f>
        <v/>
      </c>
      <c r="E110" s="11"/>
      <c r="F110" s="61"/>
      <c r="G110" s="62" t="str">
        <f t="shared" si="1"/>
        <v/>
      </c>
      <c r="H110" s="63" t="str">
        <f>IF($C110="","",IFERROR(VLOOKUP($C110,Categories!$A$5:$C$20,3,FALSE),""))</f>
        <v/>
      </c>
      <c r="I110" s="11"/>
    </row>
    <row r="111" spans="1:9" x14ac:dyDescent="0.3">
      <c r="A111" s="26"/>
      <c r="B111" s="11"/>
      <c r="C111" s="11"/>
      <c r="D111" s="27" t="str">
        <f>IF($C111="","",IFERROR(VLOOKUP($C111,Categories!$A$5:$C$20,2,FALSE),"? not in master"))</f>
        <v/>
      </c>
      <c r="E111" s="11"/>
      <c r="F111" s="61"/>
      <c r="G111" s="62" t="str">
        <f t="shared" si="1"/>
        <v/>
      </c>
      <c r="H111" s="63" t="str">
        <f>IF($C111="","",IFERROR(VLOOKUP($C111,Categories!$A$5:$C$20,3,FALSE),""))</f>
        <v/>
      </c>
      <c r="I111" s="11"/>
    </row>
    <row r="112" spans="1:9" x14ac:dyDescent="0.3">
      <c r="A112" s="26"/>
      <c r="B112" s="11"/>
      <c r="C112" s="11"/>
      <c r="D112" s="27" t="str">
        <f>IF($C112="","",IFERROR(VLOOKUP($C112,Categories!$A$5:$C$20,2,FALSE),"? not in master"))</f>
        <v/>
      </c>
      <c r="E112" s="11"/>
      <c r="F112" s="61"/>
      <c r="G112" s="62" t="str">
        <f t="shared" si="1"/>
        <v/>
      </c>
      <c r="H112" s="63" t="str">
        <f>IF($C112="","",IFERROR(VLOOKUP($C112,Categories!$A$5:$C$20,3,FALSE),""))</f>
        <v/>
      </c>
      <c r="I112" s="11"/>
    </row>
    <row r="113" spans="1:9" x14ac:dyDescent="0.3">
      <c r="A113" s="26"/>
      <c r="B113" s="11"/>
      <c r="C113" s="11"/>
      <c r="D113" s="27" t="str">
        <f>IF($C113="","",IFERROR(VLOOKUP($C113,Categories!$A$5:$C$20,2,FALSE),"? not in master"))</f>
        <v/>
      </c>
      <c r="E113" s="11"/>
      <c r="F113" s="61"/>
      <c r="G113" s="62" t="str">
        <f t="shared" si="1"/>
        <v/>
      </c>
      <c r="H113" s="63" t="str">
        <f>IF($C113="","",IFERROR(VLOOKUP($C113,Categories!$A$5:$C$20,3,FALSE),""))</f>
        <v/>
      </c>
      <c r="I113" s="11"/>
    </row>
    <row r="114" spans="1:9" x14ac:dyDescent="0.3">
      <c r="A114" s="26"/>
      <c r="B114" s="11"/>
      <c r="C114" s="11"/>
      <c r="D114" s="27" t="str">
        <f>IF($C114="","",IFERROR(VLOOKUP($C114,Categories!$A$5:$C$20,2,FALSE),"? not in master"))</f>
        <v/>
      </c>
      <c r="E114" s="11"/>
      <c r="F114" s="61"/>
      <c r="G114" s="62" t="str">
        <f t="shared" si="1"/>
        <v/>
      </c>
      <c r="H114" s="63" t="str">
        <f>IF($C114="","",IFERROR(VLOOKUP($C114,Categories!$A$5:$C$20,3,FALSE),""))</f>
        <v/>
      </c>
      <c r="I114" s="11"/>
    </row>
    <row r="115" spans="1:9" x14ac:dyDescent="0.3">
      <c r="A115" s="26"/>
      <c r="B115" s="11"/>
      <c r="C115" s="11"/>
      <c r="D115" s="27" t="str">
        <f>IF($C115="","",IFERROR(VLOOKUP($C115,Categories!$A$5:$C$20,2,FALSE),"? not in master"))</f>
        <v/>
      </c>
      <c r="E115" s="11"/>
      <c r="F115" s="61"/>
      <c r="G115" s="62" t="str">
        <f t="shared" si="1"/>
        <v/>
      </c>
      <c r="H115" s="63" t="str">
        <f>IF($C115="","",IFERROR(VLOOKUP($C115,Categories!$A$5:$C$20,3,FALSE),""))</f>
        <v/>
      </c>
      <c r="I115" s="11"/>
    </row>
    <row r="116" spans="1:9" x14ac:dyDescent="0.3">
      <c r="A116" s="26"/>
      <c r="B116" s="11"/>
      <c r="C116" s="11"/>
      <c r="D116" s="27" t="str">
        <f>IF($C116="","",IFERROR(VLOOKUP($C116,Categories!$A$5:$C$20,2,FALSE),"? not in master"))</f>
        <v/>
      </c>
      <c r="E116" s="11"/>
      <c r="F116" s="61"/>
      <c r="G116" s="62" t="str">
        <f t="shared" si="1"/>
        <v/>
      </c>
      <c r="H116" s="63" t="str">
        <f>IF($C116="","",IFERROR(VLOOKUP($C116,Categories!$A$5:$C$20,3,FALSE),""))</f>
        <v/>
      </c>
      <c r="I116" s="11"/>
    </row>
    <row r="117" spans="1:9" x14ac:dyDescent="0.3">
      <c r="A117" s="26"/>
      <c r="B117" s="11"/>
      <c r="C117" s="11"/>
      <c r="D117" s="27" t="str">
        <f>IF($C117="","",IFERROR(VLOOKUP($C117,Categories!$A$5:$C$20,2,FALSE),"? not in master"))</f>
        <v/>
      </c>
      <c r="E117" s="11"/>
      <c r="F117" s="61"/>
      <c r="G117" s="62" t="str">
        <f t="shared" si="1"/>
        <v/>
      </c>
      <c r="H117" s="63" t="str">
        <f>IF($C117="","",IFERROR(VLOOKUP($C117,Categories!$A$5:$C$20,3,FALSE),""))</f>
        <v/>
      </c>
      <c r="I117" s="11"/>
    </row>
    <row r="118" spans="1:9" x14ac:dyDescent="0.3">
      <c r="A118" s="26"/>
      <c r="B118" s="11"/>
      <c r="C118" s="11"/>
      <c r="D118" s="27" t="str">
        <f>IF($C118="","",IFERROR(VLOOKUP($C118,Categories!$A$5:$C$20,2,FALSE),"? not in master"))</f>
        <v/>
      </c>
      <c r="E118" s="11"/>
      <c r="F118" s="61"/>
      <c r="G118" s="62" t="str">
        <f t="shared" si="1"/>
        <v/>
      </c>
      <c r="H118" s="63" t="str">
        <f>IF($C118="","",IFERROR(VLOOKUP($C118,Categories!$A$5:$C$20,3,FALSE),""))</f>
        <v/>
      </c>
      <c r="I118" s="11"/>
    </row>
    <row r="119" spans="1:9" x14ac:dyDescent="0.3">
      <c r="A119" s="26"/>
      <c r="B119" s="11"/>
      <c r="C119" s="11"/>
      <c r="D119" s="27" t="str">
        <f>IF($C119="","",IFERROR(VLOOKUP($C119,Categories!$A$5:$C$20,2,FALSE),"? not in master"))</f>
        <v/>
      </c>
      <c r="E119" s="11"/>
      <c r="F119" s="61"/>
      <c r="G119" s="62" t="str">
        <f t="shared" si="1"/>
        <v/>
      </c>
      <c r="H119" s="63" t="str">
        <f>IF($C119="","",IFERROR(VLOOKUP($C119,Categories!$A$5:$C$20,3,FALSE),""))</f>
        <v/>
      </c>
      <c r="I119" s="11"/>
    </row>
    <row r="120" spans="1:9" x14ac:dyDescent="0.3">
      <c r="A120" s="26"/>
      <c r="B120" s="11"/>
      <c r="C120" s="11"/>
      <c r="D120" s="27" t="str">
        <f>IF($C120="","",IFERROR(VLOOKUP($C120,Categories!$A$5:$C$20,2,FALSE),"? not in master"))</f>
        <v/>
      </c>
      <c r="E120" s="11"/>
      <c r="F120" s="61"/>
      <c r="G120" s="62" t="str">
        <f t="shared" si="1"/>
        <v/>
      </c>
      <c r="H120" s="63" t="str">
        <f>IF($C120="","",IFERROR(VLOOKUP($C120,Categories!$A$5:$C$20,3,FALSE),""))</f>
        <v/>
      </c>
      <c r="I120" s="11"/>
    </row>
    <row r="121" spans="1:9" x14ac:dyDescent="0.3">
      <c r="A121" s="26"/>
      <c r="B121" s="11"/>
      <c r="C121" s="11"/>
      <c r="D121" s="27" t="str">
        <f>IF($C121="","",IFERROR(VLOOKUP($C121,Categories!$A$5:$C$20,2,FALSE),"? not in master"))</f>
        <v/>
      </c>
      <c r="E121" s="11"/>
      <c r="F121" s="61"/>
      <c r="G121" s="62" t="str">
        <f t="shared" si="1"/>
        <v/>
      </c>
      <c r="H121" s="63" t="str">
        <f>IF($C121="","",IFERROR(VLOOKUP($C121,Categories!$A$5:$C$20,3,FALSE),""))</f>
        <v/>
      </c>
      <c r="I121" s="11"/>
    </row>
    <row r="122" spans="1:9" x14ac:dyDescent="0.3">
      <c r="A122" s="26"/>
      <c r="B122" s="11"/>
      <c r="C122" s="11"/>
      <c r="D122" s="27" t="str">
        <f>IF($C122="","",IFERROR(VLOOKUP($C122,Categories!$A$5:$C$20,2,FALSE),"? not in master"))</f>
        <v/>
      </c>
      <c r="E122" s="11"/>
      <c r="F122" s="61"/>
      <c r="G122" s="62" t="str">
        <f t="shared" si="1"/>
        <v/>
      </c>
      <c r="H122" s="63" t="str">
        <f>IF($C122="","",IFERROR(VLOOKUP($C122,Categories!$A$5:$C$20,3,FALSE),""))</f>
        <v/>
      </c>
      <c r="I122" s="11"/>
    </row>
    <row r="123" spans="1:9" x14ac:dyDescent="0.3">
      <c r="A123" s="26"/>
      <c r="B123" s="11"/>
      <c r="C123" s="11"/>
      <c r="D123" s="27" t="str">
        <f>IF($C123="","",IFERROR(VLOOKUP($C123,Categories!$A$5:$C$20,2,FALSE),"? not in master"))</f>
        <v/>
      </c>
      <c r="E123" s="11"/>
      <c r="F123" s="61"/>
      <c r="G123" s="62" t="str">
        <f t="shared" si="1"/>
        <v/>
      </c>
      <c r="H123" s="63" t="str">
        <f>IF($C123="","",IFERROR(VLOOKUP($C123,Categories!$A$5:$C$20,3,FALSE),""))</f>
        <v/>
      </c>
      <c r="I123" s="11"/>
    </row>
    <row r="124" spans="1:9" x14ac:dyDescent="0.3">
      <c r="A124" s="26"/>
      <c r="B124" s="11"/>
      <c r="C124" s="11"/>
      <c r="D124" s="27" t="str">
        <f>IF($C124="","",IFERROR(VLOOKUP($C124,Categories!$A$5:$C$20,2,FALSE),"? not in master"))</f>
        <v/>
      </c>
      <c r="E124" s="11"/>
      <c r="F124" s="61"/>
      <c r="G124" s="62" t="str">
        <f t="shared" si="1"/>
        <v/>
      </c>
      <c r="H124" s="63" t="str">
        <f>IF($C124="","",IFERROR(VLOOKUP($C124,Categories!$A$5:$C$20,3,FALSE),""))</f>
        <v/>
      </c>
      <c r="I124" s="11"/>
    </row>
    <row r="125" spans="1:9" x14ac:dyDescent="0.3">
      <c r="A125" s="26"/>
      <c r="B125" s="11"/>
      <c r="C125" s="11"/>
      <c r="D125" s="27" t="str">
        <f>IF($C125="","",IFERROR(VLOOKUP($C125,Categories!$A$5:$C$20,2,FALSE),"? not in master"))</f>
        <v/>
      </c>
      <c r="E125" s="11"/>
      <c r="F125" s="61"/>
      <c r="G125" s="62" t="str">
        <f t="shared" si="1"/>
        <v/>
      </c>
      <c r="H125" s="63" t="str">
        <f>IF($C125="","",IFERROR(VLOOKUP($C125,Categories!$A$5:$C$20,3,FALSE),""))</f>
        <v/>
      </c>
      <c r="I125" s="11"/>
    </row>
    <row r="126" spans="1:9" x14ac:dyDescent="0.3">
      <c r="A126" s="26"/>
      <c r="B126" s="11"/>
      <c r="C126" s="11"/>
      <c r="D126" s="27" t="str">
        <f>IF($C126="","",IFERROR(VLOOKUP($C126,Categories!$A$5:$C$20,2,FALSE),"? not in master"))</f>
        <v/>
      </c>
      <c r="E126" s="11"/>
      <c r="F126" s="61"/>
      <c r="G126" s="62" t="str">
        <f t="shared" si="1"/>
        <v/>
      </c>
      <c r="H126" s="63" t="str">
        <f>IF($C126="","",IFERROR(VLOOKUP($C126,Categories!$A$5:$C$20,3,FALSE),""))</f>
        <v/>
      </c>
      <c r="I126" s="11"/>
    </row>
    <row r="127" spans="1:9" x14ac:dyDescent="0.3">
      <c r="A127" s="26"/>
      <c r="B127" s="11"/>
      <c r="C127" s="11"/>
      <c r="D127" s="27" t="str">
        <f>IF($C127="","",IFERROR(VLOOKUP($C127,Categories!$A$5:$C$20,2,FALSE),"? not in master"))</f>
        <v/>
      </c>
      <c r="E127" s="11"/>
      <c r="F127" s="61"/>
      <c r="G127" s="62" t="str">
        <f t="shared" si="1"/>
        <v/>
      </c>
      <c r="H127" s="63" t="str">
        <f>IF($C127="","",IFERROR(VLOOKUP($C127,Categories!$A$5:$C$20,3,FALSE),""))</f>
        <v/>
      </c>
      <c r="I127" s="11"/>
    </row>
    <row r="128" spans="1:9" x14ac:dyDescent="0.3">
      <c r="A128" s="26"/>
      <c r="B128" s="11"/>
      <c r="C128" s="11"/>
      <c r="D128" s="27" t="str">
        <f>IF($C128="","",IFERROR(VLOOKUP($C128,Categories!$A$5:$C$20,2,FALSE),"? not in master"))</f>
        <v/>
      </c>
      <c r="E128" s="11"/>
      <c r="F128" s="61"/>
      <c r="G128" s="62" t="str">
        <f t="shared" si="1"/>
        <v/>
      </c>
      <c r="H128" s="63" t="str">
        <f>IF($C128="","",IFERROR(VLOOKUP($C128,Categories!$A$5:$C$20,3,FALSE),""))</f>
        <v/>
      </c>
      <c r="I128" s="11"/>
    </row>
    <row r="129" spans="1:9" x14ac:dyDescent="0.3">
      <c r="A129" s="26"/>
      <c r="B129" s="11"/>
      <c r="C129" s="11"/>
      <c r="D129" s="27" t="str">
        <f>IF($C129="","",IFERROR(VLOOKUP($C129,Categories!$A$5:$C$20,2,FALSE),"? not in master"))</f>
        <v/>
      </c>
      <c r="E129" s="11"/>
      <c r="F129" s="61"/>
      <c r="G129" s="62" t="str">
        <f t="shared" si="1"/>
        <v/>
      </c>
      <c r="H129" s="63" t="str">
        <f>IF($C129="","",IFERROR(VLOOKUP($C129,Categories!$A$5:$C$20,3,FALSE),""))</f>
        <v/>
      </c>
      <c r="I129" s="11"/>
    </row>
    <row r="130" spans="1:9" x14ac:dyDescent="0.3">
      <c r="A130" s="26"/>
      <c r="B130" s="11"/>
      <c r="C130" s="11"/>
      <c r="D130" s="27" t="str">
        <f>IF($C130="","",IFERROR(VLOOKUP($C130,Categories!$A$5:$C$20,2,FALSE),"? not in master"))</f>
        <v/>
      </c>
      <c r="E130" s="11"/>
      <c r="F130" s="61"/>
      <c r="G130" s="62" t="str">
        <f t="shared" si="1"/>
        <v/>
      </c>
      <c r="H130" s="63" t="str">
        <f>IF($C130="","",IFERROR(VLOOKUP($C130,Categories!$A$5:$C$20,3,FALSE),""))</f>
        <v/>
      </c>
      <c r="I130" s="11"/>
    </row>
    <row r="131" spans="1:9" x14ac:dyDescent="0.3">
      <c r="A131" s="26"/>
      <c r="B131" s="11"/>
      <c r="C131" s="11"/>
      <c r="D131" s="27" t="str">
        <f>IF($C131="","",IFERROR(VLOOKUP($C131,Categories!$A$5:$C$20,2,FALSE),"? not in master"))</f>
        <v/>
      </c>
      <c r="E131" s="11"/>
      <c r="F131" s="61"/>
      <c r="G131" s="62" t="str">
        <f t="shared" si="1"/>
        <v/>
      </c>
      <c r="H131" s="63" t="str">
        <f>IF($C131="","",IFERROR(VLOOKUP($C131,Categories!$A$5:$C$20,3,FALSE),""))</f>
        <v/>
      </c>
      <c r="I131" s="11"/>
    </row>
    <row r="132" spans="1:9" x14ac:dyDescent="0.3">
      <c r="A132" s="26"/>
      <c r="B132" s="11"/>
      <c r="C132" s="11"/>
      <c r="D132" s="27" t="str">
        <f>IF($C132="","",IFERROR(VLOOKUP($C132,Categories!$A$5:$C$20,2,FALSE),"? not in master"))</f>
        <v/>
      </c>
      <c r="E132" s="11"/>
      <c r="F132" s="61"/>
      <c r="G132" s="62" t="str">
        <f t="shared" si="1"/>
        <v/>
      </c>
      <c r="H132" s="63" t="str">
        <f>IF($C132="","",IFERROR(VLOOKUP($C132,Categories!$A$5:$C$20,3,FALSE),""))</f>
        <v/>
      </c>
      <c r="I132" s="11"/>
    </row>
    <row r="133" spans="1:9" x14ac:dyDescent="0.3">
      <c r="A133" s="26"/>
      <c r="B133" s="11"/>
      <c r="C133" s="11"/>
      <c r="D133" s="27" t="str">
        <f>IF($C133="","",IFERROR(VLOOKUP($C133,Categories!$A$5:$C$20,2,FALSE),"? not in master"))</f>
        <v/>
      </c>
      <c r="E133" s="11"/>
      <c r="F133" s="61"/>
      <c r="G133" s="62" t="str">
        <f t="shared" ref="G133:G196" si="2">IF($A133="","",TEXT($A133,"YYYY-MM"))</f>
        <v/>
      </c>
      <c r="H133" s="63" t="str">
        <f>IF($C133="","",IFERROR(VLOOKUP($C133,Categories!$A$5:$C$20,3,FALSE),""))</f>
        <v/>
      </c>
      <c r="I133" s="11"/>
    </row>
    <row r="134" spans="1:9" x14ac:dyDescent="0.3">
      <c r="A134" s="26"/>
      <c r="B134" s="11"/>
      <c r="C134" s="11"/>
      <c r="D134" s="27" t="str">
        <f>IF($C134="","",IFERROR(VLOOKUP($C134,Categories!$A$5:$C$20,2,FALSE),"? not in master"))</f>
        <v/>
      </c>
      <c r="E134" s="11"/>
      <c r="F134" s="61"/>
      <c r="G134" s="62" t="str">
        <f t="shared" si="2"/>
        <v/>
      </c>
      <c r="H134" s="63" t="str">
        <f>IF($C134="","",IFERROR(VLOOKUP($C134,Categories!$A$5:$C$20,3,FALSE),""))</f>
        <v/>
      </c>
      <c r="I134" s="11"/>
    </row>
    <row r="135" spans="1:9" x14ac:dyDescent="0.3">
      <c r="A135" s="26"/>
      <c r="B135" s="11"/>
      <c r="C135" s="11"/>
      <c r="D135" s="27" t="str">
        <f>IF($C135="","",IFERROR(VLOOKUP($C135,Categories!$A$5:$C$20,2,FALSE),"? not in master"))</f>
        <v/>
      </c>
      <c r="E135" s="11"/>
      <c r="F135" s="61"/>
      <c r="G135" s="62" t="str">
        <f t="shared" si="2"/>
        <v/>
      </c>
      <c r="H135" s="63" t="str">
        <f>IF($C135="","",IFERROR(VLOOKUP($C135,Categories!$A$5:$C$20,3,FALSE),""))</f>
        <v/>
      </c>
      <c r="I135" s="11"/>
    </row>
    <row r="136" spans="1:9" x14ac:dyDescent="0.3">
      <c r="A136" s="26"/>
      <c r="B136" s="11"/>
      <c r="C136" s="11"/>
      <c r="D136" s="27" t="str">
        <f>IF($C136="","",IFERROR(VLOOKUP($C136,Categories!$A$5:$C$20,2,FALSE),"? not in master"))</f>
        <v/>
      </c>
      <c r="E136" s="11"/>
      <c r="F136" s="61"/>
      <c r="G136" s="62" t="str">
        <f t="shared" si="2"/>
        <v/>
      </c>
      <c r="H136" s="63" t="str">
        <f>IF($C136="","",IFERROR(VLOOKUP($C136,Categories!$A$5:$C$20,3,FALSE),""))</f>
        <v/>
      </c>
      <c r="I136" s="11"/>
    </row>
    <row r="137" spans="1:9" x14ac:dyDescent="0.3">
      <c r="A137" s="26"/>
      <c r="B137" s="11"/>
      <c r="C137" s="11"/>
      <c r="D137" s="27" t="str">
        <f>IF($C137="","",IFERROR(VLOOKUP($C137,Categories!$A$5:$C$20,2,FALSE),"? not in master"))</f>
        <v/>
      </c>
      <c r="E137" s="11"/>
      <c r="F137" s="61"/>
      <c r="G137" s="62" t="str">
        <f t="shared" si="2"/>
        <v/>
      </c>
      <c r="H137" s="63" t="str">
        <f>IF($C137="","",IFERROR(VLOOKUP($C137,Categories!$A$5:$C$20,3,FALSE),""))</f>
        <v/>
      </c>
      <c r="I137" s="11"/>
    </row>
    <row r="138" spans="1:9" x14ac:dyDescent="0.3">
      <c r="A138" s="26"/>
      <c r="B138" s="11"/>
      <c r="C138" s="11"/>
      <c r="D138" s="27" t="str">
        <f>IF($C138="","",IFERROR(VLOOKUP($C138,Categories!$A$5:$C$20,2,FALSE),"? not in master"))</f>
        <v/>
      </c>
      <c r="E138" s="11"/>
      <c r="F138" s="61"/>
      <c r="G138" s="62" t="str">
        <f t="shared" si="2"/>
        <v/>
      </c>
      <c r="H138" s="63" t="str">
        <f>IF($C138="","",IFERROR(VLOOKUP($C138,Categories!$A$5:$C$20,3,FALSE),""))</f>
        <v/>
      </c>
      <c r="I138" s="11"/>
    </row>
    <row r="139" spans="1:9" x14ac:dyDescent="0.3">
      <c r="A139" s="26"/>
      <c r="B139" s="11"/>
      <c r="C139" s="11"/>
      <c r="D139" s="27" t="str">
        <f>IF($C139="","",IFERROR(VLOOKUP($C139,Categories!$A$5:$C$20,2,FALSE),"? not in master"))</f>
        <v/>
      </c>
      <c r="E139" s="11"/>
      <c r="F139" s="61"/>
      <c r="G139" s="62" t="str">
        <f t="shared" si="2"/>
        <v/>
      </c>
      <c r="H139" s="63" t="str">
        <f>IF($C139="","",IFERROR(VLOOKUP($C139,Categories!$A$5:$C$20,3,FALSE),""))</f>
        <v/>
      </c>
      <c r="I139" s="11"/>
    </row>
    <row r="140" spans="1:9" x14ac:dyDescent="0.3">
      <c r="A140" s="26"/>
      <c r="B140" s="11"/>
      <c r="C140" s="11"/>
      <c r="D140" s="27" t="str">
        <f>IF($C140="","",IFERROR(VLOOKUP($C140,Categories!$A$5:$C$20,2,FALSE),"? not in master"))</f>
        <v/>
      </c>
      <c r="E140" s="11"/>
      <c r="F140" s="61"/>
      <c r="G140" s="62" t="str">
        <f t="shared" si="2"/>
        <v/>
      </c>
      <c r="H140" s="63" t="str">
        <f>IF($C140="","",IFERROR(VLOOKUP($C140,Categories!$A$5:$C$20,3,FALSE),""))</f>
        <v/>
      </c>
      <c r="I140" s="11"/>
    </row>
    <row r="141" spans="1:9" x14ac:dyDescent="0.3">
      <c r="A141" s="26"/>
      <c r="B141" s="11"/>
      <c r="C141" s="11"/>
      <c r="D141" s="27" t="str">
        <f>IF($C141="","",IFERROR(VLOOKUP($C141,Categories!$A$5:$C$20,2,FALSE),"? not in master"))</f>
        <v/>
      </c>
      <c r="E141" s="11"/>
      <c r="F141" s="61"/>
      <c r="G141" s="62" t="str">
        <f t="shared" si="2"/>
        <v/>
      </c>
      <c r="H141" s="63" t="str">
        <f>IF($C141="","",IFERROR(VLOOKUP($C141,Categories!$A$5:$C$20,3,FALSE),""))</f>
        <v/>
      </c>
      <c r="I141" s="11"/>
    </row>
    <row r="142" spans="1:9" x14ac:dyDescent="0.3">
      <c r="A142" s="26"/>
      <c r="B142" s="11"/>
      <c r="C142" s="11"/>
      <c r="D142" s="27" t="str">
        <f>IF($C142="","",IFERROR(VLOOKUP($C142,Categories!$A$5:$C$20,2,FALSE),"? not in master"))</f>
        <v/>
      </c>
      <c r="E142" s="11"/>
      <c r="F142" s="61"/>
      <c r="G142" s="62" t="str">
        <f t="shared" si="2"/>
        <v/>
      </c>
      <c r="H142" s="63" t="str">
        <f>IF($C142="","",IFERROR(VLOOKUP($C142,Categories!$A$5:$C$20,3,FALSE),""))</f>
        <v/>
      </c>
      <c r="I142" s="11"/>
    </row>
    <row r="143" spans="1:9" x14ac:dyDescent="0.3">
      <c r="A143" s="26"/>
      <c r="B143" s="11"/>
      <c r="C143" s="11"/>
      <c r="D143" s="27" t="str">
        <f>IF($C143="","",IFERROR(VLOOKUP($C143,Categories!$A$5:$C$20,2,FALSE),"? not in master"))</f>
        <v/>
      </c>
      <c r="E143" s="11"/>
      <c r="F143" s="61"/>
      <c r="G143" s="62" t="str">
        <f t="shared" si="2"/>
        <v/>
      </c>
      <c r="H143" s="63" t="str">
        <f>IF($C143="","",IFERROR(VLOOKUP($C143,Categories!$A$5:$C$20,3,FALSE),""))</f>
        <v/>
      </c>
      <c r="I143" s="11"/>
    </row>
    <row r="144" spans="1:9" x14ac:dyDescent="0.3">
      <c r="A144" s="26"/>
      <c r="B144" s="11"/>
      <c r="C144" s="11"/>
      <c r="D144" s="27" t="str">
        <f>IF($C144="","",IFERROR(VLOOKUP($C144,Categories!$A$5:$C$20,2,FALSE),"? not in master"))</f>
        <v/>
      </c>
      <c r="E144" s="11"/>
      <c r="F144" s="61"/>
      <c r="G144" s="62" t="str">
        <f t="shared" si="2"/>
        <v/>
      </c>
      <c r="H144" s="63" t="str">
        <f>IF($C144="","",IFERROR(VLOOKUP($C144,Categories!$A$5:$C$20,3,FALSE),""))</f>
        <v/>
      </c>
      <c r="I144" s="11"/>
    </row>
    <row r="145" spans="1:9" x14ac:dyDescent="0.3">
      <c r="A145" s="26"/>
      <c r="B145" s="11"/>
      <c r="C145" s="11"/>
      <c r="D145" s="27" t="str">
        <f>IF($C145="","",IFERROR(VLOOKUP($C145,Categories!$A$5:$C$20,2,FALSE),"? not in master"))</f>
        <v/>
      </c>
      <c r="E145" s="11"/>
      <c r="F145" s="61"/>
      <c r="G145" s="62" t="str">
        <f t="shared" si="2"/>
        <v/>
      </c>
      <c r="H145" s="63" t="str">
        <f>IF($C145="","",IFERROR(VLOOKUP($C145,Categories!$A$5:$C$20,3,FALSE),""))</f>
        <v/>
      </c>
      <c r="I145" s="11"/>
    </row>
    <row r="146" spans="1:9" x14ac:dyDescent="0.3">
      <c r="A146" s="26"/>
      <c r="B146" s="11"/>
      <c r="C146" s="11"/>
      <c r="D146" s="27" t="str">
        <f>IF($C146="","",IFERROR(VLOOKUP($C146,Categories!$A$5:$C$20,2,FALSE),"? not in master"))</f>
        <v/>
      </c>
      <c r="E146" s="11"/>
      <c r="F146" s="61"/>
      <c r="G146" s="62" t="str">
        <f t="shared" si="2"/>
        <v/>
      </c>
      <c r="H146" s="63" t="str">
        <f>IF($C146="","",IFERROR(VLOOKUP($C146,Categories!$A$5:$C$20,3,FALSE),""))</f>
        <v/>
      </c>
      <c r="I146" s="11"/>
    </row>
    <row r="147" spans="1:9" x14ac:dyDescent="0.3">
      <c r="A147" s="26"/>
      <c r="B147" s="11"/>
      <c r="C147" s="11"/>
      <c r="D147" s="27" t="str">
        <f>IF($C147="","",IFERROR(VLOOKUP($C147,Categories!$A$5:$C$20,2,FALSE),"? not in master"))</f>
        <v/>
      </c>
      <c r="E147" s="11"/>
      <c r="F147" s="61"/>
      <c r="G147" s="62" t="str">
        <f t="shared" si="2"/>
        <v/>
      </c>
      <c r="H147" s="63" t="str">
        <f>IF($C147="","",IFERROR(VLOOKUP($C147,Categories!$A$5:$C$20,3,FALSE),""))</f>
        <v/>
      </c>
      <c r="I147" s="11"/>
    </row>
    <row r="148" spans="1:9" x14ac:dyDescent="0.3">
      <c r="A148" s="26"/>
      <c r="B148" s="11"/>
      <c r="C148" s="11"/>
      <c r="D148" s="27" t="str">
        <f>IF($C148="","",IFERROR(VLOOKUP($C148,Categories!$A$5:$C$20,2,FALSE),"? not in master"))</f>
        <v/>
      </c>
      <c r="E148" s="11"/>
      <c r="F148" s="61"/>
      <c r="G148" s="62" t="str">
        <f t="shared" si="2"/>
        <v/>
      </c>
      <c r="H148" s="63" t="str">
        <f>IF($C148="","",IFERROR(VLOOKUP($C148,Categories!$A$5:$C$20,3,FALSE),""))</f>
        <v/>
      </c>
      <c r="I148" s="11"/>
    </row>
    <row r="149" spans="1:9" x14ac:dyDescent="0.3">
      <c r="A149" s="26"/>
      <c r="B149" s="11"/>
      <c r="C149" s="11"/>
      <c r="D149" s="27" t="str">
        <f>IF($C149="","",IFERROR(VLOOKUP($C149,Categories!$A$5:$C$20,2,FALSE),"? not in master"))</f>
        <v/>
      </c>
      <c r="E149" s="11"/>
      <c r="F149" s="61"/>
      <c r="G149" s="62" t="str">
        <f t="shared" si="2"/>
        <v/>
      </c>
      <c r="H149" s="63" t="str">
        <f>IF($C149="","",IFERROR(VLOOKUP($C149,Categories!$A$5:$C$20,3,FALSE),""))</f>
        <v/>
      </c>
      <c r="I149" s="11"/>
    </row>
    <row r="150" spans="1:9" x14ac:dyDescent="0.3">
      <c r="A150" s="26"/>
      <c r="B150" s="11"/>
      <c r="C150" s="11"/>
      <c r="D150" s="27" t="str">
        <f>IF($C150="","",IFERROR(VLOOKUP($C150,Categories!$A$5:$C$20,2,FALSE),"? not in master"))</f>
        <v/>
      </c>
      <c r="E150" s="11"/>
      <c r="F150" s="61"/>
      <c r="G150" s="62" t="str">
        <f t="shared" si="2"/>
        <v/>
      </c>
      <c r="H150" s="63" t="str">
        <f>IF($C150="","",IFERROR(VLOOKUP($C150,Categories!$A$5:$C$20,3,FALSE),""))</f>
        <v/>
      </c>
      <c r="I150" s="11"/>
    </row>
    <row r="151" spans="1:9" x14ac:dyDescent="0.3">
      <c r="A151" s="26"/>
      <c r="B151" s="11"/>
      <c r="C151" s="11"/>
      <c r="D151" s="27" t="str">
        <f>IF($C151="","",IFERROR(VLOOKUP($C151,Categories!$A$5:$C$20,2,FALSE),"? not in master"))</f>
        <v/>
      </c>
      <c r="E151" s="11"/>
      <c r="F151" s="61"/>
      <c r="G151" s="62" t="str">
        <f t="shared" si="2"/>
        <v/>
      </c>
      <c r="H151" s="63" t="str">
        <f>IF($C151="","",IFERROR(VLOOKUP($C151,Categories!$A$5:$C$20,3,FALSE),""))</f>
        <v/>
      </c>
      <c r="I151" s="11"/>
    </row>
    <row r="152" spans="1:9" x14ac:dyDescent="0.3">
      <c r="A152" s="26"/>
      <c r="B152" s="11"/>
      <c r="C152" s="11"/>
      <c r="D152" s="27" t="str">
        <f>IF($C152="","",IFERROR(VLOOKUP($C152,Categories!$A$5:$C$20,2,FALSE),"? not in master"))</f>
        <v/>
      </c>
      <c r="E152" s="11"/>
      <c r="F152" s="61"/>
      <c r="G152" s="62" t="str">
        <f t="shared" si="2"/>
        <v/>
      </c>
      <c r="H152" s="63" t="str">
        <f>IF($C152="","",IFERROR(VLOOKUP($C152,Categories!$A$5:$C$20,3,FALSE),""))</f>
        <v/>
      </c>
      <c r="I152" s="11"/>
    </row>
    <row r="153" spans="1:9" x14ac:dyDescent="0.3">
      <c r="A153" s="26"/>
      <c r="B153" s="11"/>
      <c r="C153" s="11"/>
      <c r="D153" s="27" t="str">
        <f>IF($C153="","",IFERROR(VLOOKUP($C153,Categories!$A$5:$C$20,2,FALSE),"? not in master"))</f>
        <v/>
      </c>
      <c r="E153" s="11"/>
      <c r="F153" s="61"/>
      <c r="G153" s="62" t="str">
        <f t="shared" si="2"/>
        <v/>
      </c>
      <c r="H153" s="63" t="str">
        <f>IF($C153="","",IFERROR(VLOOKUP($C153,Categories!$A$5:$C$20,3,FALSE),""))</f>
        <v/>
      </c>
      <c r="I153" s="11"/>
    </row>
    <row r="154" spans="1:9" x14ac:dyDescent="0.3">
      <c r="A154" s="26"/>
      <c r="B154" s="11"/>
      <c r="C154" s="11"/>
      <c r="D154" s="27" t="str">
        <f>IF($C154="","",IFERROR(VLOOKUP($C154,Categories!$A$5:$C$20,2,FALSE),"? not in master"))</f>
        <v/>
      </c>
      <c r="E154" s="11"/>
      <c r="F154" s="61"/>
      <c r="G154" s="62" t="str">
        <f t="shared" si="2"/>
        <v/>
      </c>
      <c r="H154" s="63" t="str">
        <f>IF($C154="","",IFERROR(VLOOKUP($C154,Categories!$A$5:$C$20,3,FALSE),""))</f>
        <v/>
      </c>
      <c r="I154" s="11"/>
    </row>
    <row r="155" spans="1:9" x14ac:dyDescent="0.3">
      <c r="A155" s="26"/>
      <c r="B155" s="11"/>
      <c r="C155" s="11"/>
      <c r="D155" s="27" t="str">
        <f>IF($C155="","",IFERROR(VLOOKUP($C155,Categories!$A$5:$C$20,2,FALSE),"? not in master"))</f>
        <v/>
      </c>
      <c r="E155" s="11"/>
      <c r="F155" s="61"/>
      <c r="G155" s="62" t="str">
        <f t="shared" si="2"/>
        <v/>
      </c>
      <c r="H155" s="63" t="str">
        <f>IF($C155="","",IFERROR(VLOOKUP($C155,Categories!$A$5:$C$20,3,FALSE),""))</f>
        <v/>
      </c>
      <c r="I155" s="11"/>
    </row>
    <row r="156" spans="1:9" x14ac:dyDescent="0.3">
      <c r="A156" s="26"/>
      <c r="B156" s="11"/>
      <c r="C156" s="11"/>
      <c r="D156" s="27" t="str">
        <f>IF($C156="","",IFERROR(VLOOKUP($C156,Categories!$A$5:$C$20,2,FALSE),"? not in master"))</f>
        <v/>
      </c>
      <c r="E156" s="11"/>
      <c r="F156" s="61"/>
      <c r="G156" s="62" t="str">
        <f t="shared" si="2"/>
        <v/>
      </c>
      <c r="H156" s="63" t="str">
        <f>IF($C156="","",IFERROR(VLOOKUP($C156,Categories!$A$5:$C$20,3,FALSE),""))</f>
        <v/>
      </c>
      <c r="I156" s="11"/>
    </row>
    <row r="157" spans="1:9" x14ac:dyDescent="0.3">
      <c r="A157" s="26"/>
      <c r="B157" s="11"/>
      <c r="C157" s="11"/>
      <c r="D157" s="27" t="str">
        <f>IF($C157="","",IFERROR(VLOOKUP($C157,Categories!$A$5:$C$20,2,FALSE),"? not in master"))</f>
        <v/>
      </c>
      <c r="E157" s="11"/>
      <c r="F157" s="61"/>
      <c r="G157" s="62" t="str">
        <f t="shared" si="2"/>
        <v/>
      </c>
      <c r="H157" s="63" t="str">
        <f>IF($C157="","",IFERROR(VLOOKUP($C157,Categories!$A$5:$C$20,3,FALSE),""))</f>
        <v/>
      </c>
      <c r="I157" s="11"/>
    </row>
    <row r="158" spans="1:9" x14ac:dyDescent="0.3">
      <c r="A158" s="26"/>
      <c r="B158" s="11"/>
      <c r="C158" s="11"/>
      <c r="D158" s="27" t="str">
        <f>IF($C158="","",IFERROR(VLOOKUP($C158,Categories!$A$5:$C$20,2,FALSE),"? not in master"))</f>
        <v/>
      </c>
      <c r="E158" s="11"/>
      <c r="F158" s="61"/>
      <c r="G158" s="62" t="str">
        <f t="shared" si="2"/>
        <v/>
      </c>
      <c r="H158" s="63" t="str">
        <f>IF($C158="","",IFERROR(VLOOKUP($C158,Categories!$A$5:$C$20,3,FALSE),""))</f>
        <v/>
      </c>
      <c r="I158" s="11"/>
    </row>
    <row r="159" spans="1:9" x14ac:dyDescent="0.3">
      <c r="A159" s="26"/>
      <c r="B159" s="11"/>
      <c r="C159" s="11"/>
      <c r="D159" s="27" t="str">
        <f>IF($C159="","",IFERROR(VLOOKUP($C159,Categories!$A$5:$C$20,2,FALSE),"? not in master"))</f>
        <v/>
      </c>
      <c r="E159" s="11"/>
      <c r="F159" s="61"/>
      <c r="G159" s="62" t="str">
        <f t="shared" si="2"/>
        <v/>
      </c>
      <c r="H159" s="63" t="str">
        <f>IF($C159="","",IFERROR(VLOOKUP($C159,Categories!$A$5:$C$20,3,FALSE),""))</f>
        <v/>
      </c>
      <c r="I159" s="11"/>
    </row>
    <row r="160" spans="1:9" x14ac:dyDescent="0.3">
      <c r="A160" s="26"/>
      <c r="B160" s="11"/>
      <c r="C160" s="11"/>
      <c r="D160" s="27" t="str">
        <f>IF($C160="","",IFERROR(VLOOKUP($C160,Categories!$A$5:$C$20,2,FALSE),"? not in master"))</f>
        <v/>
      </c>
      <c r="E160" s="11"/>
      <c r="F160" s="61"/>
      <c r="G160" s="62" t="str">
        <f t="shared" si="2"/>
        <v/>
      </c>
      <c r="H160" s="63" t="str">
        <f>IF($C160="","",IFERROR(VLOOKUP($C160,Categories!$A$5:$C$20,3,FALSE),""))</f>
        <v/>
      </c>
      <c r="I160" s="11"/>
    </row>
    <row r="161" spans="1:9" x14ac:dyDescent="0.3">
      <c r="A161" s="26"/>
      <c r="B161" s="11"/>
      <c r="C161" s="11"/>
      <c r="D161" s="27" t="str">
        <f>IF($C161="","",IFERROR(VLOOKUP($C161,Categories!$A$5:$C$20,2,FALSE),"? not in master"))</f>
        <v/>
      </c>
      <c r="E161" s="11"/>
      <c r="F161" s="61"/>
      <c r="G161" s="62" t="str">
        <f t="shared" si="2"/>
        <v/>
      </c>
      <c r="H161" s="63" t="str">
        <f>IF($C161="","",IFERROR(VLOOKUP($C161,Categories!$A$5:$C$20,3,FALSE),""))</f>
        <v/>
      </c>
      <c r="I161" s="11"/>
    </row>
    <row r="162" spans="1:9" x14ac:dyDescent="0.3">
      <c r="A162" s="26"/>
      <c r="B162" s="11"/>
      <c r="C162" s="11"/>
      <c r="D162" s="27" t="str">
        <f>IF($C162="","",IFERROR(VLOOKUP($C162,Categories!$A$5:$C$20,2,FALSE),"? not in master"))</f>
        <v/>
      </c>
      <c r="E162" s="11"/>
      <c r="F162" s="61"/>
      <c r="G162" s="62" t="str">
        <f t="shared" si="2"/>
        <v/>
      </c>
      <c r="H162" s="63" t="str">
        <f>IF($C162="","",IFERROR(VLOOKUP($C162,Categories!$A$5:$C$20,3,FALSE),""))</f>
        <v/>
      </c>
      <c r="I162" s="11"/>
    </row>
    <row r="163" spans="1:9" x14ac:dyDescent="0.3">
      <c r="A163" s="26"/>
      <c r="B163" s="11"/>
      <c r="C163" s="11"/>
      <c r="D163" s="27" t="str">
        <f>IF($C163="","",IFERROR(VLOOKUP($C163,Categories!$A$5:$C$20,2,FALSE),"? not in master"))</f>
        <v/>
      </c>
      <c r="E163" s="11"/>
      <c r="F163" s="61"/>
      <c r="G163" s="62" t="str">
        <f t="shared" si="2"/>
        <v/>
      </c>
      <c r="H163" s="63" t="str">
        <f>IF($C163="","",IFERROR(VLOOKUP($C163,Categories!$A$5:$C$20,3,FALSE),""))</f>
        <v/>
      </c>
      <c r="I163" s="11"/>
    </row>
    <row r="164" spans="1:9" x14ac:dyDescent="0.3">
      <c r="A164" s="26"/>
      <c r="B164" s="11"/>
      <c r="C164" s="11"/>
      <c r="D164" s="27" t="str">
        <f>IF($C164="","",IFERROR(VLOOKUP($C164,Categories!$A$5:$C$20,2,FALSE),"? not in master"))</f>
        <v/>
      </c>
      <c r="E164" s="11"/>
      <c r="F164" s="61"/>
      <c r="G164" s="62" t="str">
        <f t="shared" si="2"/>
        <v/>
      </c>
      <c r="H164" s="63" t="str">
        <f>IF($C164="","",IFERROR(VLOOKUP($C164,Categories!$A$5:$C$20,3,FALSE),""))</f>
        <v/>
      </c>
      <c r="I164" s="11"/>
    </row>
    <row r="165" spans="1:9" x14ac:dyDescent="0.3">
      <c r="A165" s="26"/>
      <c r="B165" s="11"/>
      <c r="C165" s="11"/>
      <c r="D165" s="27" t="str">
        <f>IF($C165="","",IFERROR(VLOOKUP($C165,Categories!$A$5:$C$20,2,FALSE),"? not in master"))</f>
        <v/>
      </c>
      <c r="E165" s="11"/>
      <c r="F165" s="61"/>
      <c r="G165" s="62" t="str">
        <f t="shared" si="2"/>
        <v/>
      </c>
      <c r="H165" s="63" t="str">
        <f>IF($C165="","",IFERROR(VLOOKUP($C165,Categories!$A$5:$C$20,3,FALSE),""))</f>
        <v/>
      </c>
      <c r="I165" s="11"/>
    </row>
    <row r="166" spans="1:9" x14ac:dyDescent="0.3">
      <c r="A166" s="26"/>
      <c r="B166" s="11"/>
      <c r="C166" s="11"/>
      <c r="D166" s="27" t="str">
        <f>IF($C166="","",IFERROR(VLOOKUP($C166,Categories!$A$5:$C$20,2,FALSE),"? not in master"))</f>
        <v/>
      </c>
      <c r="E166" s="11"/>
      <c r="F166" s="61"/>
      <c r="G166" s="62" t="str">
        <f t="shared" si="2"/>
        <v/>
      </c>
      <c r="H166" s="63" t="str">
        <f>IF($C166="","",IFERROR(VLOOKUP($C166,Categories!$A$5:$C$20,3,FALSE),""))</f>
        <v/>
      </c>
      <c r="I166" s="11"/>
    </row>
    <row r="167" spans="1:9" x14ac:dyDescent="0.3">
      <c r="A167" s="26"/>
      <c r="B167" s="11"/>
      <c r="C167" s="11"/>
      <c r="D167" s="27" t="str">
        <f>IF($C167="","",IFERROR(VLOOKUP($C167,Categories!$A$5:$C$20,2,FALSE),"? not in master"))</f>
        <v/>
      </c>
      <c r="E167" s="11"/>
      <c r="F167" s="61"/>
      <c r="G167" s="62" t="str">
        <f t="shared" si="2"/>
        <v/>
      </c>
      <c r="H167" s="63" t="str">
        <f>IF($C167="","",IFERROR(VLOOKUP($C167,Categories!$A$5:$C$20,3,FALSE),""))</f>
        <v/>
      </c>
      <c r="I167" s="11"/>
    </row>
    <row r="168" spans="1:9" x14ac:dyDescent="0.3">
      <c r="A168" s="26"/>
      <c r="B168" s="11"/>
      <c r="C168" s="11"/>
      <c r="D168" s="27" t="str">
        <f>IF($C168="","",IFERROR(VLOOKUP($C168,Categories!$A$5:$C$20,2,FALSE),"? not in master"))</f>
        <v/>
      </c>
      <c r="E168" s="11"/>
      <c r="F168" s="61"/>
      <c r="G168" s="62" t="str">
        <f t="shared" si="2"/>
        <v/>
      </c>
      <c r="H168" s="63" t="str">
        <f>IF($C168="","",IFERROR(VLOOKUP($C168,Categories!$A$5:$C$20,3,FALSE),""))</f>
        <v/>
      </c>
      <c r="I168" s="11"/>
    </row>
    <row r="169" spans="1:9" x14ac:dyDescent="0.3">
      <c r="A169" s="26"/>
      <c r="B169" s="11"/>
      <c r="C169" s="11"/>
      <c r="D169" s="27" t="str">
        <f>IF($C169="","",IFERROR(VLOOKUP($C169,Categories!$A$5:$C$20,2,FALSE),"? not in master"))</f>
        <v/>
      </c>
      <c r="E169" s="11"/>
      <c r="F169" s="61"/>
      <c r="G169" s="62" t="str">
        <f t="shared" si="2"/>
        <v/>
      </c>
      <c r="H169" s="63" t="str">
        <f>IF($C169="","",IFERROR(VLOOKUP($C169,Categories!$A$5:$C$20,3,FALSE),""))</f>
        <v/>
      </c>
      <c r="I169" s="11"/>
    </row>
    <row r="170" spans="1:9" x14ac:dyDescent="0.3">
      <c r="A170" s="26"/>
      <c r="B170" s="11"/>
      <c r="C170" s="11"/>
      <c r="D170" s="27" t="str">
        <f>IF($C170="","",IFERROR(VLOOKUP($C170,Categories!$A$5:$C$20,2,FALSE),"? not in master"))</f>
        <v/>
      </c>
      <c r="E170" s="11"/>
      <c r="F170" s="61"/>
      <c r="G170" s="62" t="str">
        <f t="shared" si="2"/>
        <v/>
      </c>
      <c r="H170" s="63" t="str">
        <f>IF($C170="","",IFERROR(VLOOKUP($C170,Categories!$A$5:$C$20,3,FALSE),""))</f>
        <v/>
      </c>
      <c r="I170" s="11"/>
    </row>
    <row r="171" spans="1:9" x14ac:dyDescent="0.3">
      <c r="A171" s="26"/>
      <c r="B171" s="11"/>
      <c r="C171" s="11"/>
      <c r="D171" s="27" t="str">
        <f>IF($C171="","",IFERROR(VLOOKUP($C171,Categories!$A$5:$C$20,2,FALSE),"? not in master"))</f>
        <v/>
      </c>
      <c r="E171" s="11"/>
      <c r="F171" s="61"/>
      <c r="G171" s="62" t="str">
        <f t="shared" si="2"/>
        <v/>
      </c>
      <c r="H171" s="63" t="str">
        <f>IF($C171="","",IFERROR(VLOOKUP($C171,Categories!$A$5:$C$20,3,FALSE),""))</f>
        <v/>
      </c>
      <c r="I171" s="11"/>
    </row>
    <row r="172" spans="1:9" x14ac:dyDescent="0.3">
      <c r="A172" s="26"/>
      <c r="B172" s="11"/>
      <c r="C172" s="11"/>
      <c r="D172" s="27" t="str">
        <f>IF($C172="","",IFERROR(VLOOKUP($C172,Categories!$A$5:$C$20,2,FALSE),"? not in master"))</f>
        <v/>
      </c>
      <c r="E172" s="11"/>
      <c r="F172" s="61"/>
      <c r="G172" s="62" t="str">
        <f t="shared" si="2"/>
        <v/>
      </c>
      <c r="H172" s="63" t="str">
        <f>IF($C172="","",IFERROR(VLOOKUP($C172,Categories!$A$5:$C$20,3,FALSE),""))</f>
        <v/>
      </c>
      <c r="I172" s="11"/>
    </row>
    <row r="173" spans="1:9" x14ac:dyDescent="0.3">
      <c r="A173" s="26"/>
      <c r="B173" s="11"/>
      <c r="C173" s="11"/>
      <c r="D173" s="27" t="str">
        <f>IF($C173="","",IFERROR(VLOOKUP($C173,Categories!$A$5:$C$20,2,FALSE),"? not in master"))</f>
        <v/>
      </c>
      <c r="E173" s="11"/>
      <c r="F173" s="61"/>
      <c r="G173" s="62" t="str">
        <f t="shared" si="2"/>
        <v/>
      </c>
      <c r="H173" s="63" t="str">
        <f>IF($C173="","",IFERROR(VLOOKUP($C173,Categories!$A$5:$C$20,3,FALSE),""))</f>
        <v/>
      </c>
      <c r="I173" s="11"/>
    </row>
    <row r="174" spans="1:9" x14ac:dyDescent="0.3">
      <c r="A174" s="26"/>
      <c r="B174" s="11"/>
      <c r="C174" s="11"/>
      <c r="D174" s="27" t="str">
        <f>IF($C174="","",IFERROR(VLOOKUP($C174,Categories!$A$5:$C$20,2,FALSE),"? not in master"))</f>
        <v/>
      </c>
      <c r="E174" s="11"/>
      <c r="F174" s="61"/>
      <c r="G174" s="62" t="str">
        <f t="shared" si="2"/>
        <v/>
      </c>
      <c r="H174" s="63" t="str">
        <f>IF($C174="","",IFERROR(VLOOKUP($C174,Categories!$A$5:$C$20,3,FALSE),""))</f>
        <v/>
      </c>
      <c r="I174" s="11"/>
    </row>
    <row r="175" spans="1:9" x14ac:dyDescent="0.3">
      <c r="A175" s="26"/>
      <c r="B175" s="11"/>
      <c r="C175" s="11"/>
      <c r="D175" s="27" t="str">
        <f>IF($C175="","",IFERROR(VLOOKUP($C175,Categories!$A$5:$C$20,2,FALSE),"? not in master"))</f>
        <v/>
      </c>
      <c r="E175" s="11"/>
      <c r="F175" s="61"/>
      <c r="G175" s="62" t="str">
        <f t="shared" si="2"/>
        <v/>
      </c>
      <c r="H175" s="63" t="str">
        <f>IF($C175="","",IFERROR(VLOOKUP($C175,Categories!$A$5:$C$20,3,FALSE),""))</f>
        <v/>
      </c>
      <c r="I175" s="11"/>
    </row>
    <row r="176" spans="1:9" x14ac:dyDescent="0.3">
      <c r="A176" s="26"/>
      <c r="B176" s="11"/>
      <c r="C176" s="11"/>
      <c r="D176" s="27" t="str">
        <f>IF($C176="","",IFERROR(VLOOKUP($C176,Categories!$A$5:$C$20,2,FALSE),"? not in master"))</f>
        <v/>
      </c>
      <c r="E176" s="11"/>
      <c r="F176" s="61"/>
      <c r="G176" s="62" t="str">
        <f t="shared" si="2"/>
        <v/>
      </c>
      <c r="H176" s="63" t="str">
        <f>IF($C176="","",IFERROR(VLOOKUP($C176,Categories!$A$5:$C$20,3,FALSE),""))</f>
        <v/>
      </c>
      <c r="I176" s="11"/>
    </row>
    <row r="177" spans="1:9" x14ac:dyDescent="0.3">
      <c r="A177" s="26"/>
      <c r="B177" s="11"/>
      <c r="C177" s="11"/>
      <c r="D177" s="27" t="str">
        <f>IF($C177="","",IFERROR(VLOOKUP($C177,Categories!$A$5:$C$20,2,FALSE),"? not in master"))</f>
        <v/>
      </c>
      <c r="E177" s="11"/>
      <c r="F177" s="61"/>
      <c r="G177" s="62" t="str">
        <f t="shared" si="2"/>
        <v/>
      </c>
      <c r="H177" s="63" t="str">
        <f>IF($C177="","",IFERROR(VLOOKUP($C177,Categories!$A$5:$C$20,3,FALSE),""))</f>
        <v/>
      </c>
      <c r="I177" s="11"/>
    </row>
    <row r="178" spans="1:9" x14ac:dyDescent="0.3">
      <c r="A178" s="26"/>
      <c r="B178" s="11"/>
      <c r="C178" s="11"/>
      <c r="D178" s="27" t="str">
        <f>IF($C178="","",IFERROR(VLOOKUP($C178,Categories!$A$5:$C$20,2,FALSE),"? not in master"))</f>
        <v/>
      </c>
      <c r="E178" s="11"/>
      <c r="F178" s="61"/>
      <c r="G178" s="62" t="str">
        <f t="shared" si="2"/>
        <v/>
      </c>
      <c r="H178" s="63" t="str">
        <f>IF($C178="","",IFERROR(VLOOKUP($C178,Categories!$A$5:$C$20,3,FALSE),""))</f>
        <v/>
      </c>
      <c r="I178" s="11"/>
    </row>
    <row r="179" spans="1:9" x14ac:dyDescent="0.3">
      <c r="A179" s="26"/>
      <c r="B179" s="11"/>
      <c r="C179" s="11"/>
      <c r="D179" s="27" t="str">
        <f>IF($C179="","",IFERROR(VLOOKUP($C179,Categories!$A$5:$C$20,2,FALSE),"? not in master"))</f>
        <v/>
      </c>
      <c r="E179" s="11"/>
      <c r="F179" s="61"/>
      <c r="G179" s="62" t="str">
        <f t="shared" si="2"/>
        <v/>
      </c>
      <c r="H179" s="63" t="str">
        <f>IF($C179="","",IFERROR(VLOOKUP($C179,Categories!$A$5:$C$20,3,FALSE),""))</f>
        <v/>
      </c>
      <c r="I179" s="11"/>
    </row>
    <row r="180" spans="1:9" x14ac:dyDescent="0.3">
      <c r="A180" s="26"/>
      <c r="B180" s="11"/>
      <c r="C180" s="11"/>
      <c r="D180" s="27" t="str">
        <f>IF($C180="","",IFERROR(VLOOKUP($C180,Categories!$A$5:$C$20,2,FALSE),"? not in master"))</f>
        <v/>
      </c>
      <c r="E180" s="11"/>
      <c r="F180" s="61"/>
      <c r="G180" s="62" t="str">
        <f t="shared" si="2"/>
        <v/>
      </c>
      <c r="H180" s="63" t="str">
        <f>IF($C180="","",IFERROR(VLOOKUP($C180,Categories!$A$5:$C$20,3,FALSE),""))</f>
        <v/>
      </c>
      <c r="I180" s="11"/>
    </row>
    <row r="181" spans="1:9" x14ac:dyDescent="0.3">
      <c r="A181" s="26"/>
      <c r="B181" s="11"/>
      <c r="C181" s="11"/>
      <c r="D181" s="27" t="str">
        <f>IF($C181="","",IFERROR(VLOOKUP($C181,Categories!$A$5:$C$20,2,FALSE),"? not in master"))</f>
        <v/>
      </c>
      <c r="E181" s="11"/>
      <c r="F181" s="61"/>
      <c r="G181" s="62" t="str">
        <f t="shared" si="2"/>
        <v/>
      </c>
      <c r="H181" s="63" t="str">
        <f>IF($C181="","",IFERROR(VLOOKUP($C181,Categories!$A$5:$C$20,3,FALSE),""))</f>
        <v/>
      </c>
      <c r="I181" s="11"/>
    </row>
    <row r="182" spans="1:9" x14ac:dyDescent="0.3">
      <c r="A182" s="26"/>
      <c r="B182" s="11"/>
      <c r="C182" s="11"/>
      <c r="D182" s="27" t="str">
        <f>IF($C182="","",IFERROR(VLOOKUP($C182,Categories!$A$5:$C$20,2,FALSE),"? not in master"))</f>
        <v/>
      </c>
      <c r="E182" s="11"/>
      <c r="F182" s="61"/>
      <c r="G182" s="62" t="str">
        <f t="shared" si="2"/>
        <v/>
      </c>
      <c r="H182" s="63" t="str">
        <f>IF($C182="","",IFERROR(VLOOKUP($C182,Categories!$A$5:$C$20,3,FALSE),""))</f>
        <v/>
      </c>
      <c r="I182" s="11"/>
    </row>
    <row r="183" spans="1:9" x14ac:dyDescent="0.3">
      <c r="A183" s="26"/>
      <c r="B183" s="11"/>
      <c r="C183" s="11"/>
      <c r="D183" s="27" t="str">
        <f>IF($C183="","",IFERROR(VLOOKUP($C183,Categories!$A$5:$C$20,2,FALSE),"? not in master"))</f>
        <v/>
      </c>
      <c r="E183" s="11"/>
      <c r="F183" s="61"/>
      <c r="G183" s="62" t="str">
        <f t="shared" si="2"/>
        <v/>
      </c>
      <c r="H183" s="63" t="str">
        <f>IF($C183="","",IFERROR(VLOOKUP($C183,Categories!$A$5:$C$20,3,FALSE),""))</f>
        <v/>
      </c>
      <c r="I183" s="11"/>
    </row>
    <row r="184" spans="1:9" x14ac:dyDescent="0.3">
      <c r="A184" s="26"/>
      <c r="B184" s="11"/>
      <c r="C184" s="11"/>
      <c r="D184" s="27" t="str">
        <f>IF($C184="","",IFERROR(VLOOKUP($C184,Categories!$A$5:$C$20,2,FALSE),"? not in master"))</f>
        <v/>
      </c>
      <c r="E184" s="11"/>
      <c r="F184" s="61"/>
      <c r="G184" s="62" t="str">
        <f t="shared" si="2"/>
        <v/>
      </c>
      <c r="H184" s="63" t="str">
        <f>IF($C184="","",IFERROR(VLOOKUP($C184,Categories!$A$5:$C$20,3,FALSE),""))</f>
        <v/>
      </c>
      <c r="I184" s="11"/>
    </row>
    <row r="185" spans="1:9" x14ac:dyDescent="0.3">
      <c r="A185" s="26"/>
      <c r="B185" s="11"/>
      <c r="C185" s="11"/>
      <c r="D185" s="27" t="str">
        <f>IF($C185="","",IFERROR(VLOOKUP($C185,Categories!$A$5:$C$20,2,FALSE),"? not in master"))</f>
        <v/>
      </c>
      <c r="E185" s="11"/>
      <c r="F185" s="61"/>
      <c r="G185" s="62" t="str">
        <f t="shared" si="2"/>
        <v/>
      </c>
      <c r="H185" s="63" t="str">
        <f>IF($C185="","",IFERROR(VLOOKUP($C185,Categories!$A$5:$C$20,3,FALSE),""))</f>
        <v/>
      </c>
      <c r="I185" s="11"/>
    </row>
    <row r="186" spans="1:9" x14ac:dyDescent="0.3">
      <c r="A186" s="26"/>
      <c r="B186" s="11"/>
      <c r="C186" s="11"/>
      <c r="D186" s="27" t="str">
        <f>IF($C186="","",IFERROR(VLOOKUP($C186,Categories!$A$5:$C$20,2,FALSE),"? not in master"))</f>
        <v/>
      </c>
      <c r="E186" s="11"/>
      <c r="F186" s="61"/>
      <c r="G186" s="62" t="str">
        <f t="shared" si="2"/>
        <v/>
      </c>
      <c r="H186" s="63" t="str">
        <f>IF($C186="","",IFERROR(VLOOKUP($C186,Categories!$A$5:$C$20,3,FALSE),""))</f>
        <v/>
      </c>
      <c r="I186" s="11"/>
    </row>
    <row r="187" spans="1:9" x14ac:dyDescent="0.3">
      <c r="A187" s="26"/>
      <c r="B187" s="11"/>
      <c r="C187" s="11"/>
      <c r="D187" s="27" t="str">
        <f>IF($C187="","",IFERROR(VLOOKUP($C187,Categories!$A$5:$C$20,2,FALSE),"? not in master"))</f>
        <v/>
      </c>
      <c r="E187" s="11"/>
      <c r="F187" s="61"/>
      <c r="G187" s="62" t="str">
        <f t="shared" si="2"/>
        <v/>
      </c>
      <c r="H187" s="63" t="str">
        <f>IF($C187="","",IFERROR(VLOOKUP($C187,Categories!$A$5:$C$20,3,FALSE),""))</f>
        <v/>
      </c>
      <c r="I187" s="11"/>
    </row>
    <row r="188" spans="1:9" x14ac:dyDescent="0.3">
      <c r="A188" s="26"/>
      <c r="B188" s="11"/>
      <c r="C188" s="11"/>
      <c r="D188" s="27" t="str">
        <f>IF($C188="","",IFERROR(VLOOKUP($C188,Categories!$A$5:$C$20,2,FALSE),"? not in master"))</f>
        <v/>
      </c>
      <c r="E188" s="11"/>
      <c r="F188" s="61"/>
      <c r="G188" s="62" t="str">
        <f t="shared" si="2"/>
        <v/>
      </c>
      <c r="H188" s="63" t="str">
        <f>IF($C188="","",IFERROR(VLOOKUP($C188,Categories!$A$5:$C$20,3,FALSE),""))</f>
        <v/>
      </c>
      <c r="I188" s="11"/>
    </row>
    <row r="189" spans="1:9" x14ac:dyDescent="0.3">
      <c r="A189" s="26"/>
      <c r="B189" s="11"/>
      <c r="C189" s="11"/>
      <c r="D189" s="27" t="str">
        <f>IF($C189="","",IFERROR(VLOOKUP($C189,Categories!$A$5:$C$20,2,FALSE),"? not in master"))</f>
        <v/>
      </c>
      <c r="E189" s="11"/>
      <c r="F189" s="61"/>
      <c r="G189" s="62" t="str">
        <f t="shared" si="2"/>
        <v/>
      </c>
      <c r="H189" s="63" t="str">
        <f>IF($C189="","",IFERROR(VLOOKUP($C189,Categories!$A$5:$C$20,3,FALSE),""))</f>
        <v/>
      </c>
      <c r="I189" s="11"/>
    </row>
    <row r="190" spans="1:9" x14ac:dyDescent="0.3">
      <c r="A190" s="26"/>
      <c r="B190" s="11"/>
      <c r="C190" s="11"/>
      <c r="D190" s="27" t="str">
        <f>IF($C190="","",IFERROR(VLOOKUP($C190,Categories!$A$5:$C$20,2,FALSE),"? not in master"))</f>
        <v/>
      </c>
      <c r="E190" s="11"/>
      <c r="F190" s="61"/>
      <c r="G190" s="62" t="str">
        <f t="shared" si="2"/>
        <v/>
      </c>
      <c r="H190" s="63" t="str">
        <f>IF($C190="","",IFERROR(VLOOKUP($C190,Categories!$A$5:$C$20,3,FALSE),""))</f>
        <v/>
      </c>
      <c r="I190" s="11"/>
    </row>
    <row r="191" spans="1:9" x14ac:dyDescent="0.3">
      <c r="A191" s="26"/>
      <c r="B191" s="11"/>
      <c r="C191" s="11"/>
      <c r="D191" s="27" t="str">
        <f>IF($C191="","",IFERROR(VLOOKUP($C191,Categories!$A$5:$C$20,2,FALSE),"? not in master"))</f>
        <v/>
      </c>
      <c r="E191" s="11"/>
      <c r="F191" s="61"/>
      <c r="G191" s="62" t="str">
        <f t="shared" si="2"/>
        <v/>
      </c>
      <c r="H191" s="63" t="str">
        <f>IF($C191="","",IFERROR(VLOOKUP($C191,Categories!$A$5:$C$20,3,FALSE),""))</f>
        <v/>
      </c>
      <c r="I191" s="11"/>
    </row>
    <row r="192" spans="1:9" x14ac:dyDescent="0.3">
      <c r="A192" s="26"/>
      <c r="B192" s="11"/>
      <c r="C192" s="11"/>
      <c r="D192" s="27" t="str">
        <f>IF($C192="","",IFERROR(VLOOKUP($C192,Categories!$A$5:$C$20,2,FALSE),"? not in master"))</f>
        <v/>
      </c>
      <c r="E192" s="11"/>
      <c r="F192" s="61"/>
      <c r="G192" s="62" t="str">
        <f t="shared" si="2"/>
        <v/>
      </c>
      <c r="H192" s="63" t="str">
        <f>IF($C192="","",IFERROR(VLOOKUP($C192,Categories!$A$5:$C$20,3,FALSE),""))</f>
        <v/>
      </c>
      <c r="I192" s="11"/>
    </row>
    <row r="193" spans="1:9" x14ac:dyDescent="0.3">
      <c r="A193" s="26"/>
      <c r="B193" s="11"/>
      <c r="C193" s="11"/>
      <c r="D193" s="27" t="str">
        <f>IF($C193="","",IFERROR(VLOOKUP($C193,Categories!$A$5:$C$20,2,FALSE),"? not in master"))</f>
        <v/>
      </c>
      <c r="E193" s="11"/>
      <c r="F193" s="61"/>
      <c r="G193" s="62" t="str">
        <f t="shared" si="2"/>
        <v/>
      </c>
      <c r="H193" s="63" t="str">
        <f>IF($C193="","",IFERROR(VLOOKUP($C193,Categories!$A$5:$C$20,3,FALSE),""))</f>
        <v/>
      </c>
      <c r="I193" s="11"/>
    </row>
    <row r="194" spans="1:9" x14ac:dyDescent="0.3">
      <c r="A194" s="26"/>
      <c r="B194" s="11"/>
      <c r="C194" s="11"/>
      <c r="D194" s="27" t="str">
        <f>IF($C194="","",IFERROR(VLOOKUP($C194,Categories!$A$5:$C$20,2,FALSE),"? not in master"))</f>
        <v/>
      </c>
      <c r="E194" s="11"/>
      <c r="F194" s="61"/>
      <c r="G194" s="62" t="str">
        <f t="shared" si="2"/>
        <v/>
      </c>
      <c r="H194" s="63" t="str">
        <f>IF($C194="","",IFERROR(VLOOKUP($C194,Categories!$A$5:$C$20,3,FALSE),""))</f>
        <v/>
      </c>
      <c r="I194" s="11"/>
    </row>
    <row r="195" spans="1:9" x14ac:dyDescent="0.3">
      <c r="A195" s="26"/>
      <c r="B195" s="11"/>
      <c r="C195" s="11"/>
      <c r="D195" s="27" t="str">
        <f>IF($C195="","",IFERROR(VLOOKUP($C195,Categories!$A$5:$C$20,2,FALSE),"? not in master"))</f>
        <v/>
      </c>
      <c r="E195" s="11"/>
      <c r="F195" s="61"/>
      <c r="G195" s="62" t="str">
        <f t="shared" si="2"/>
        <v/>
      </c>
      <c r="H195" s="63" t="str">
        <f>IF($C195="","",IFERROR(VLOOKUP($C195,Categories!$A$5:$C$20,3,FALSE),""))</f>
        <v/>
      </c>
      <c r="I195" s="11"/>
    </row>
    <row r="196" spans="1:9" x14ac:dyDescent="0.3">
      <c r="A196" s="26"/>
      <c r="B196" s="11"/>
      <c r="C196" s="11"/>
      <c r="D196" s="27" t="str">
        <f>IF($C196="","",IFERROR(VLOOKUP($C196,Categories!$A$5:$C$20,2,FALSE),"? not in master"))</f>
        <v/>
      </c>
      <c r="E196" s="11"/>
      <c r="F196" s="61"/>
      <c r="G196" s="62" t="str">
        <f t="shared" si="2"/>
        <v/>
      </c>
      <c r="H196" s="63" t="str">
        <f>IF($C196="","",IFERROR(VLOOKUP($C196,Categories!$A$5:$C$20,3,FALSE),""))</f>
        <v/>
      </c>
      <c r="I196" s="11"/>
    </row>
    <row r="197" spans="1:9" x14ac:dyDescent="0.3">
      <c r="A197" s="26"/>
      <c r="B197" s="11"/>
      <c r="C197" s="11"/>
      <c r="D197" s="27" t="str">
        <f>IF($C197="","",IFERROR(VLOOKUP($C197,Categories!$A$5:$C$20,2,FALSE),"? not in master"))</f>
        <v/>
      </c>
      <c r="E197" s="11"/>
      <c r="F197" s="61"/>
      <c r="G197" s="62" t="str">
        <f t="shared" ref="G197:G260" si="3">IF($A197="","",TEXT($A197,"YYYY-MM"))</f>
        <v/>
      </c>
      <c r="H197" s="63" t="str">
        <f>IF($C197="","",IFERROR(VLOOKUP($C197,Categories!$A$5:$C$20,3,FALSE),""))</f>
        <v/>
      </c>
      <c r="I197" s="11"/>
    </row>
    <row r="198" spans="1:9" x14ac:dyDescent="0.3">
      <c r="A198" s="26"/>
      <c r="B198" s="11"/>
      <c r="C198" s="11"/>
      <c r="D198" s="27" t="str">
        <f>IF($C198="","",IFERROR(VLOOKUP($C198,Categories!$A$5:$C$20,2,FALSE),"? not in master"))</f>
        <v/>
      </c>
      <c r="E198" s="11"/>
      <c r="F198" s="61"/>
      <c r="G198" s="62" t="str">
        <f t="shared" si="3"/>
        <v/>
      </c>
      <c r="H198" s="63" t="str">
        <f>IF($C198="","",IFERROR(VLOOKUP($C198,Categories!$A$5:$C$20,3,FALSE),""))</f>
        <v/>
      </c>
      <c r="I198" s="11"/>
    </row>
    <row r="199" spans="1:9" x14ac:dyDescent="0.3">
      <c r="A199" s="26"/>
      <c r="B199" s="11"/>
      <c r="C199" s="11"/>
      <c r="D199" s="27" t="str">
        <f>IF($C199="","",IFERROR(VLOOKUP($C199,Categories!$A$5:$C$20,2,FALSE),"? not in master"))</f>
        <v/>
      </c>
      <c r="E199" s="11"/>
      <c r="F199" s="61"/>
      <c r="G199" s="62" t="str">
        <f t="shared" si="3"/>
        <v/>
      </c>
      <c r="H199" s="63" t="str">
        <f>IF($C199="","",IFERROR(VLOOKUP($C199,Categories!$A$5:$C$20,3,FALSE),""))</f>
        <v/>
      </c>
      <c r="I199" s="11"/>
    </row>
    <row r="200" spans="1:9" x14ac:dyDescent="0.3">
      <c r="A200" s="26"/>
      <c r="B200" s="11"/>
      <c r="C200" s="11"/>
      <c r="D200" s="27" t="str">
        <f>IF($C200="","",IFERROR(VLOOKUP($C200,Categories!$A$5:$C$20,2,FALSE),"? not in master"))</f>
        <v/>
      </c>
      <c r="E200" s="11"/>
      <c r="F200" s="61"/>
      <c r="G200" s="62" t="str">
        <f t="shared" si="3"/>
        <v/>
      </c>
      <c r="H200" s="63" t="str">
        <f>IF($C200="","",IFERROR(VLOOKUP($C200,Categories!$A$5:$C$20,3,FALSE),""))</f>
        <v/>
      </c>
      <c r="I200" s="11"/>
    </row>
    <row r="201" spans="1:9" x14ac:dyDescent="0.3">
      <c r="A201" s="26"/>
      <c r="B201" s="11"/>
      <c r="C201" s="11"/>
      <c r="D201" s="27" t="str">
        <f>IF($C201="","",IFERROR(VLOOKUP($C201,Categories!$A$5:$C$20,2,FALSE),"? not in master"))</f>
        <v/>
      </c>
      <c r="E201" s="11"/>
      <c r="F201" s="61"/>
      <c r="G201" s="62" t="str">
        <f t="shared" si="3"/>
        <v/>
      </c>
      <c r="H201" s="63" t="str">
        <f>IF($C201="","",IFERROR(VLOOKUP($C201,Categories!$A$5:$C$20,3,FALSE),""))</f>
        <v/>
      </c>
      <c r="I201" s="11"/>
    </row>
    <row r="202" spans="1:9" x14ac:dyDescent="0.3">
      <c r="A202" s="26"/>
      <c r="B202" s="11"/>
      <c r="C202" s="11"/>
      <c r="D202" s="27" t="str">
        <f>IF($C202="","",IFERROR(VLOOKUP($C202,Categories!$A$5:$C$20,2,FALSE),"? not in master"))</f>
        <v/>
      </c>
      <c r="E202" s="11"/>
      <c r="F202" s="61"/>
      <c r="G202" s="62" t="str">
        <f t="shared" si="3"/>
        <v/>
      </c>
      <c r="H202" s="63" t="str">
        <f>IF($C202="","",IFERROR(VLOOKUP($C202,Categories!$A$5:$C$20,3,FALSE),""))</f>
        <v/>
      </c>
      <c r="I202" s="11"/>
    </row>
    <row r="203" spans="1:9" x14ac:dyDescent="0.3">
      <c r="A203" s="26"/>
      <c r="B203" s="11"/>
      <c r="C203" s="11"/>
      <c r="D203" s="27" t="str">
        <f>IF($C203="","",IFERROR(VLOOKUP($C203,Categories!$A$5:$C$20,2,FALSE),"? not in master"))</f>
        <v/>
      </c>
      <c r="E203" s="11"/>
      <c r="F203" s="61"/>
      <c r="G203" s="62" t="str">
        <f t="shared" si="3"/>
        <v/>
      </c>
      <c r="H203" s="63" t="str">
        <f>IF($C203="","",IFERROR(VLOOKUP($C203,Categories!$A$5:$C$20,3,FALSE),""))</f>
        <v/>
      </c>
      <c r="I203" s="11"/>
    </row>
    <row r="204" spans="1:9" x14ac:dyDescent="0.3">
      <c r="A204" s="26"/>
      <c r="B204" s="11"/>
      <c r="C204" s="11"/>
      <c r="D204" s="27" t="str">
        <f>IF($C204="","",IFERROR(VLOOKUP($C204,Categories!$A$5:$C$20,2,FALSE),"? not in master"))</f>
        <v/>
      </c>
      <c r="E204" s="11"/>
      <c r="F204" s="61"/>
      <c r="G204" s="62" t="str">
        <f t="shared" si="3"/>
        <v/>
      </c>
      <c r="H204" s="63" t="str">
        <f>IF($C204="","",IFERROR(VLOOKUP($C204,Categories!$A$5:$C$20,3,FALSE),""))</f>
        <v/>
      </c>
      <c r="I204" s="11"/>
    </row>
    <row r="205" spans="1:9" x14ac:dyDescent="0.3">
      <c r="A205" s="26"/>
      <c r="B205" s="11"/>
      <c r="C205" s="11"/>
      <c r="D205" s="27" t="str">
        <f>IF($C205="","",IFERROR(VLOOKUP($C205,Categories!$A$5:$C$20,2,FALSE),"? not in master"))</f>
        <v/>
      </c>
      <c r="E205" s="11"/>
      <c r="F205" s="61"/>
      <c r="G205" s="62" t="str">
        <f t="shared" si="3"/>
        <v/>
      </c>
      <c r="H205" s="63" t="str">
        <f>IF($C205="","",IFERROR(VLOOKUP($C205,Categories!$A$5:$C$20,3,FALSE),""))</f>
        <v/>
      </c>
      <c r="I205" s="11"/>
    </row>
    <row r="206" spans="1:9" x14ac:dyDescent="0.3">
      <c r="A206" s="26"/>
      <c r="B206" s="11"/>
      <c r="C206" s="11"/>
      <c r="D206" s="27" t="str">
        <f>IF($C206="","",IFERROR(VLOOKUP($C206,Categories!$A$5:$C$20,2,FALSE),"? not in master"))</f>
        <v/>
      </c>
      <c r="E206" s="11"/>
      <c r="F206" s="61"/>
      <c r="G206" s="62" t="str">
        <f t="shared" si="3"/>
        <v/>
      </c>
      <c r="H206" s="63" t="str">
        <f>IF($C206="","",IFERROR(VLOOKUP($C206,Categories!$A$5:$C$20,3,FALSE),""))</f>
        <v/>
      </c>
      <c r="I206" s="11"/>
    </row>
    <row r="207" spans="1:9" x14ac:dyDescent="0.3">
      <c r="A207" s="26"/>
      <c r="B207" s="11"/>
      <c r="C207" s="11"/>
      <c r="D207" s="27" t="str">
        <f>IF($C207="","",IFERROR(VLOOKUP($C207,Categories!$A$5:$C$20,2,FALSE),"? not in master"))</f>
        <v/>
      </c>
      <c r="E207" s="11"/>
      <c r="F207" s="61"/>
      <c r="G207" s="62" t="str">
        <f t="shared" si="3"/>
        <v/>
      </c>
      <c r="H207" s="63" t="str">
        <f>IF($C207="","",IFERROR(VLOOKUP($C207,Categories!$A$5:$C$20,3,FALSE),""))</f>
        <v/>
      </c>
      <c r="I207" s="11"/>
    </row>
    <row r="208" spans="1:9" x14ac:dyDescent="0.3">
      <c r="A208" s="26"/>
      <c r="B208" s="11"/>
      <c r="C208" s="11"/>
      <c r="D208" s="27" t="str">
        <f>IF($C208="","",IFERROR(VLOOKUP($C208,Categories!$A$5:$C$20,2,FALSE),"? not in master"))</f>
        <v/>
      </c>
      <c r="E208" s="11"/>
      <c r="F208" s="61"/>
      <c r="G208" s="62" t="str">
        <f t="shared" si="3"/>
        <v/>
      </c>
      <c r="H208" s="63" t="str">
        <f>IF($C208="","",IFERROR(VLOOKUP($C208,Categories!$A$5:$C$20,3,FALSE),""))</f>
        <v/>
      </c>
      <c r="I208" s="11"/>
    </row>
    <row r="209" spans="1:9" x14ac:dyDescent="0.3">
      <c r="A209" s="26"/>
      <c r="B209" s="11"/>
      <c r="C209" s="11"/>
      <c r="D209" s="27" t="str">
        <f>IF($C209="","",IFERROR(VLOOKUP($C209,Categories!$A$5:$C$20,2,FALSE),"? not in master"))</f>
        <v/>
      </c>
      <c r="E209" s="11"/>
      <c r="F209" s="61"/>
      <c r="G209" s="62" t="str">
        <f t="shared" si="3"/>
        <v/>
      </c>
      <c r="H209" s="63" t="str">
        <f>IF($C209="","",IFERROR(VLOOKUP($C209,Categories!$A$5:$C$20,3,FALSE),""))</f>
        <v/>
      </c>
      <c r="I209" s="11"/>
    </row>
    <row r="210" spans="1:9" x14ac:dyDescent="0.3">
      <c r="A210" s="26"/>
      <c r="B210" s="11"/>
      <c r="C210" s="11"/>
      <c r="D210" s="27" t="str">
        <f>IF($C210="","",IFERROR(VLOOKUP($C210,Categories!$A$5:$C$20,2,FALSE),"? not in master"))</f>
        <v/>
      </c>
      <c r="E210" s="11"/>
      <c r="F210" s="61"/>
      <c r="G210" s="62" t="str">
        <f t="shared" si="3"/>
        <v/>
      </c>
      <c r="H210" s="63" t="str">
        <f>IF($C210="","",IFERROR(VLOOKUP($C210,Categories!$A$5:$C$20,3,FALSE),""))</f>
        <v/>
      </c>
      <c r="I210" s="11"/>
    </row>
    <row r="211" spans="1:9" x14ac:dyDescent="0.3">
      <c r="A211" s="26"/>
      <c r="B211" s="11"/>
      <c r="C211" s="11"/>
      <c r="D211" s="27" t="str">
        <f>IF($C211="","",IFERROR(VLOOKUP($C211,Categories!$A$5:$C$20,2,FALSE),"? not in master"))</f>
        <v/>
      </c>
      <c r="E211" s="11"/>
      <c r="F211" s="61"/>
      <c r="G211" s="62" t="str">
        <f t="shared" si="3"/>
        <v/>
      </c>
      <c r="H211" s="63" t="str">
        <f>IF($C211="","",IFERROR(VLOOKUP($C211,Categories!$A$5:$C$20,3,FALSE),""))</f>
        <v/>
      </c>
      <c r="I211" s="11"/>
    </row>
    <row r="212" spans="1:9" x14ac:dyDescent="0.3">
      <c r="A212" s="26"/>
      <c r="B212" s="11"/>
      <c r="C212" s="11"/>
      <c r="D212" s="27" t="str">
        <f>IF($C212="","",IFERROR(VLOOKUP($C212,Categories!$A$5:$C$20,2,FALSE),"? not in master"))</f>
        <v/>
      </c>
      <c r="E212" s="11"/>
      <c r="F212" s="61"/>
      <c r="G212" s="62" t="str">
        <f t="shared" si="3"/>
        <v/>
      </c>
      <c r="H212" s="63" t="str">
        <f>IF($C212="","",IFERROR(VLOOKUP($C212,Categories!$A$5:$C$20,3,FALSE),""))</f>
        <v/>
      </c>
      <c r="I212" s="11"/>
    </row>
    <row r="213" spans="1:9" x14ac:dyDescent="0.3">
      <c r="A213" s="26"/>
      <c r="B213" s="11"/>
      <c r="C213" s="11"/>
      <c r="D213" s="27" t="str">
        <f>IF($C213="","",IFERROR(VLOOKUP($C213,Categories!$A$5:$C$20,2,FALSE),"? not in master"))</f>
        <v/>
      </c>
      <c r="E213" s="11"/>
      <c r="F213" s="61"/>
      <c r="G213" s="62" t="str">
        <f t="shared" si="3"/>
        <v/>
      </c>
      <c r="H213" s="63" t="str">
        <f>IF($C213="","",IFERROR(VLOOKUP($C213,Categories!$A$5:$C$20,3,FALSE),""))</f>
        <v/>
      </c>
      <c r="I213" s="11"/>
    </row>
    <row r="214" spans="1:9" x14ac:dyDescent="0.3">
      <c r="A214" s="26"/>
      <c r="B214" s="11"/>
      <c r="C214" s="11"/>
      <c r="D214" s="27" t="str">
        <f>IF($C214="","",IFERROR(VLOOKUP($C214,Categories!$A$5:$C$20,2,FALSE),"? not in master"))</f>
        <v/>
      </c>
      <c r="E214" s="11"/>
      <c r="F214" s="61"/>
      <c r="G214" s="62" t="str">
        <f t="shared" si="3"/>
        <v/>
      </c>
      <c r="H214" s="63" t="str">
        <f>IF($C214="","",IFERROR(VLOOKUP($C214,Categories!$A$5:$C$20,3,FALSE),""))</f>
        <v/>
      </c>
      <c r="I214" s="11"/>
    </row>
    <row r="215" spans="1:9" x14ac:dyDescent="0.3">
      <c r="A215" s="26"/>
      <c r="B215" s="11"/>
      <c r="C215" s="11"/>
      <c r="D215" s="27" t="str">
        <f>IF($C215="","",IFERROR(VLOOKUP($C215,Categories!$A$5:$C$20,2,FALSE),"? not in master"))</f>
        <v/>
      </c>
      <c r="E215" s="11"/>
      <c r="F215" s="61"/>
      <c r="G215" s="62" t="str">
        <f t="shared" si="3"/>
        <v/>
      </c>
      <c r="H215" s="63" t="str">
        <f>IF($C215="","",IFERROR(VLOOKUP($C215,Categories!$A$5:$C$20,3,FALSE),""))</f>
        <v/>
      </c>
      <c r="I215" s="11"/>
    </row>
    <row r="216" spans="1:9" x14ac:dyDescent="0.3">
      <c r="A216" s="26"/>
      <c r="B216" s="11"/>
      <c r="C216" s="11"/>
      <c r="D216" s="27" t="str">
        <f>IF($C216="","",IFERROR(VLOOKUP($C216,Categories!$A$5:$C$20,2,FALSE),"? not in master"))</f>
        <v/>
      </c>
      <c r="E216" s="11"/>
      <c r="F216" s="61"/>
      <c r="G216" s="62" t="str">
        <f t="shared" si="3"/>
        <v/>
      </c>
      <c r="H216" s="63" t="str">
        <f>IF($C216="","",IFERROR(VLOOKUP($C216,Categories!$A$5:$C$20,3,FALSE),""))</f>
        <v/>
      </c>
      <c r="I216" s="11"/>
    </row>
    <row r="217" spans="1:9" x14ac:dyDescent="0.3">
      <c r="A217" s="26"/>
      <c r="B217" s="11"/>
      <c r="C217" s="11"/>
      <c r="D217" s="27" t="str">
        <f>IF($C217="","",IFERROR(VLOOKUP($C217,Categories!$A$5:$C$20,2,FALSE),"? not in master"))</f>
        <v/>
      </c>
      <c r="E217" s="11"/>
      <c r="F217" s="61"/>
      <c r="G217" s="62" t="str">
        <f t="shared" si="3"/>
        <v/>
      </c>
      <c r="H217" s="63" t="str">
        <f>IF($C217="","",IFERROR(VLOOKUP($C217,Categories!$A$5:$C$20,3,FALSE),""))</f>
        <v/>
      </c>
      <c r="I217" s="11"/>
    </row>
    <row r="218" spans="1:9" x14ac:dyDescent="0.3">
      <c r="A218" s="26"/>
      <c r="B218" s="11"/>
      <c r="C218" s="11"/>
      <c r="D218" s="27" t="str">
        <f>IF($C218="","",IFERROR(VLOOKUP($C218,Categories!$A$5:$C$20,2,FALSE),"? not in master"))</f>
        <v/>
      </c>
      <c r="E218" s="11"/>
      <c r="F218" s="61"/>
      <c r="G218" s="62" t="str">
        <f t="shared" si="3"/>
        <v/>
      </c>
      <c r="H218" s="63" t="str">
        <f>IF($C218="","",IFERROR(VLOOKUP($C218,Categories!$A$5:$C$20,3,FALSE),""))</f>
        <v/>
      </c>
      <c r="I218" s="11"/>
    </row>
    <row r="219" spans="1:9" x14ac:dyDescent="0.3">
      <c r="A219" s="26"/>
      <c r="B219" s="11"/>
      <c r="C219" s="11"/>
      <c r="D219" s="27" t="str">
        <f>IF($C219="","",IFERROR(VLOOKUP($C219,Categories!$A$5:$C$20,2,FALSE),"? not in master"))</f>
        <v/>
      </c>
      <c r="E219" s="11"/>
      <c r="F219" s="61"/>
      <c r="G219" s="62" t="str">
        <f t="shared" si="3"/>
        <v/>
      </c>
      <c r="H219" s="63" t="str">
        <f>IF($C219="","",IFERROR(VLOOKUP($C219,Categories!$A$5:$C$20,3,FALSE),""))</f>
        <v/>
      </c>
      <c r="I219" s="11"/>
    </row>
    <row r="220" spans="1:9" x14ac:dyDescent="0.3">
      <c r="A220" s="26"/>
      <c r="B220" s="11"/>
      <c r="C220" s="11"/>
      <c r="D220" s="27" t="str">
        <f>IF($C220="","",IFERROR(VLOOKUP($C220,Categories!$A$5:$C$20,2,FALSE),"? not in master"))</f>
        <v/>
      </c>
      <c r="E220" s="11"/>
      <c r="F220" s="61"/>
      <c r="G220" s="62" t="str">
        <f t="shared" si="3"/>
        <v/>
      </c>
      <c r="H220" s="63" t="str">
        <f>IF($C220="","",IFERROR(VLOOKUP($C220,Categories!$A$5:$C$20,3,FALSE),""))</f>
        <v/>
      </c>
      <c r="I220" s="11"/>
    </row>
    <row r="221" spans="1:9" x14ac:dyDescent="0.3">
      <c r="A221" s="26"/>
      <c r="B221" s="11"/>
      <c r="C221" s="11"/>
      <c r="D221" s="27" t="str">
        <f>IF($C221="","",IFERROR(VLOOKUP($C221,Categories!$A$5:$C$20,2,FALSE),"? not in master"))</f>
        <v/>
      </c>
      <c r="E221" s="11"/>
      <c r="F221" s="61"/>
      <c r="G221" s="62" t="str">
        <f t="shared" si="3"/>
        <v/>
      </c>
      <c r="H221" s="63" t="str">
        <f>IF($C221="","",IFERROR(VLOOKUP($C221,Categories!$A$5:$C$20,3,FALSE),""))</f>
        <v/>
      </c>
      <c r="I221" s="11"/>
    </row>
    <row r="222" spans="1:9" x14ac:dyDescent="0.3">
      <c r="A222" s="26"/>
      <c r="B222" s="11"/>
      <c r="C222" s="11"/>
      <c r="D222" s="27" t="str">
        <f>IF($C222="","",IFERROR(VLOOKUP($C222,Categories!$A$5:$C$20,2,FALSE),"? not in master"))</f>
        <v/>
      </c>
      <c r="E222" s="11"/>
      <c r="F222" s="61"/>
      <c r="G222" s="62" t="str">
        <f t="shared" si="3"/>
        <v/>
      </c>
      <c r="H222" s="63" t="str">
        <f>IF($C222="","",IFERROR(VLOOKUP($C222,Categories!$A$5:$C$20,3,FALSE),""))</f>
        <v/>
      </c>
      <c r="I222" s="11"/>
    </row>
    <row r="223" spans="1:9" x14ac:dyDescent="0.3">
      <c r="A223" s="26"/>
      <c r="B223" s="11"/>
      <c r="C223" s="11"/>
      <c r="D223" s="27" t="str">
        <f>IF($C223="","",IFERROR(VLOOKUP($C223,Categories!$A$5:$C$20,2,FALSE),"? not in master"))</f>
        <v/>
      </c>
      <c r="E223" s="11"/>
      <c r="F223" s="61"/>
      <c r="G223" s="62" t="str">
        <f t="shared" si="3"/>
        <v/>
      </c>
      <c r="H223" s="63" t="str">
        <f>IF($C223="","",IFERROR(VLOOKUP($C223,Categories!$A$5:$C$20,3,FALSE),""))</f>
        <v/>
      </c>
      <c r="I223" s="11"/>
    </row>
    <row r="224" spans="1:9" x14ac:dyDescent="0.3">
      <c r="A224" s="26"/>
      <c r="B224" s="11"/>
      <c r="C224" s="11"/>
      <c r="D224" s="27" t="str">
        <f>IF($C224="","",IFERROR(VLOOKUP($C224,Categories!$A$5:$C$20,2,FALSE),"? not in master"))</f>
        <v/>
      </c>
      <c r="E224" s="11"/>
      <c r="F224" s="61"/>
      <c r="G224" s="62" t="str">
        <f t="shared" si="3"/>
        <v/>
      </c>
      <c r="H224" s="63" t="str">
        <f>IF($C224="","",IFERROR(VLOOKUP($C224,Categories!$A$5:$C$20,3,FALSE),""))</f>
        <v/>
      </c>
      <c r="I224" s="11"/>
    </row>
    <row r="225" spans="1:9" x14ac:dyDescent="0.3">
      <c r="A225" s="26"/>
      <c r="B225" s="11"/>
      <c r="C225" s="11"/>
      <c r="D225" s="27" t="str">
        <f>IF($C225="","",IFERROR(VLOOKUP($C225,Categories!$A$5:$C$20,2,FALSE),"? not in master"))</f>
        <v/>
      </c>
      <c r="E225" s="11"/>
      <c r="F225" s="61"/>
      <c r="G225" s="62" t="str">
        <f t="shared" si="3"/>
        <v/>
      </c>
      <c r="H225" s="63" t="str">
        <f>IF($C225="","",IFERROR(VLOOKUP($C225,Categories!$A$5:$C$20,3,FALSE),""))</f>
        <v/>
      </c>
      <c r="I225" s="11"/>
    </row>
    <row r="226" spans="1:9" x14ac:dyDescent="0.3">
      <c r="A226" s="26"/>
      <c r="B226" s="11"/>
      <c r="C226" s="11"/>
      <c r="D226" s="27" t="str">
        <f>IF($C226="","",IFERROR(VLOOKUP($C226,Categories!$A$5:$C$20,2,FALSE),"? not in master"))</f>
        <v/>
      </c>
      <c r="E226" s="11"/>
      <c r="F226" s="61"/>
      <c r="G226" s="62" t="str">
        <f t="shared" si="3"/>
        <v/>
      </c>
      <c r="H226" s="63" t="str">
        <f>IF($C226="","",IFERROR(VLOOKUP($C226,Categories!$A$5:$C$20,3,FALSE),""))</f>
        <v/>
      </c>
      <c r="I226" s="11"/>
    </row>
    <row r="227" spans="1:9" x14ac:dyDescent="0.3">
      <c r="A227" s="26"/>
      <c r="B227" s="11"/>
      <c r="C227" s="11"/>
      <c r="D227" s="27" t="str">
        <f>IF($C227="","",IFERROR(VLOOKUP($C227,Categories!$A$5:$C$20,2,FALSE),"? not in master"))</f>
        <v/>
      </c>
      <c r="E227" s="11"/>
      <c r="F227" s="61"/>
      <c r="G227" s="62" t="str">
        <f t="shared" si="3"/>
        <v/>
      </c>
      <c r="H227" s="63" t="str">
        <f>IF($C227="","",IFERROR(VLOOKUP($C227,Categories!$A$5:$C$20,3,FALSE),""))</f>
        <v/>
      </c>
      <c r="I227" s="11"/>
    </row>
    <row r="228" spans="1:9" x14ac:dyDescent="0.3">
      <c r="A228" s="26"/>
      <c r="B228" s="11"/>
      <c r="C228" s="11"/>
      <c r="D228" s="27" t="str">
        <f>IF($C228="","",IFERROR(VLOOKUP($C228,Categories!$A$5:$C$20,2,FALSE),"? not in master"))</f>
        <v/>
      </c>
      <c r="E228" s="11"/>
      <c r="F228" s="61"/>
      <c r="G228" s="62" t="str">
        <f t="shared" si="3"/>
        <v/>
      </c>
      <c r="H228" s="63" t="str">
        <f>IF($C228="","",IFERROR(VLOOKUP($C228,Categories!$A$5:$C$20,3,FALSE),""))</f>
        <v/>
      </c>
      <c r="I228" s="11"/>
    </row>
    <row r="229" spans="1:9" x14ac:dyDescent="0.3">
      <c r="A229" s="26"/>
      <c r="B229" s="11"/>
      <c r="C229" s="11"/>
      <c r="D229" s="27" t="str">
        <f>IF($C229="","",IFERROR(VLOOKUP($C229,Categories!$A$5:$C$20,2,FALSE),"? not in master"))</f>
        <v/>
      </c>
      <c r="E229" s="11"/>
      <c r="F229" s="61"/>
      <c r="G229" s="62" t="str">
        <f t="shared" si="3"/>
        <v/>
      </c>
      <c r="H229" s="63" t="str">
        <f>IF($C229="","",IFERROR(VLOOKUP($C229,Categories!$A$5:$C$20,3,FALSE),""))</f>
        <v/>
      </c>
      <c r="I229" s="11"/>
    </row>
    <row r="230" spans="1:9" x14ac:dyDescent="0.3">
      <c r="A230" s="26"/>
      <c r="B230" s="11"/>
      <c r="C230" s="11"/>
      <c r="D230" s="27" t="str">
        <f>IF($C230="","",IFERROR(VLOOKUP($C230,Categories!$A$5:$C$20,2,FALSE),"? not in master"))</f>
        <v/>
      </c>
      <c r="E230" s="11"/>
      <c r="F230" s="61"/>
      <c r="G230" s="62" t="str">
        <f t="shared" si="3"/>
        <v/>
      </c>
      <c r="H230" s="63" t="str">
        <f>IF($C230="","",IFERROR(VLOOKUP($C230,Categories!$A$5:$C$20,3,FALSE),""))</f>
        <v/>
      </c>
      <c r="I230" s="11"/>
    </row>
    <row r="231" spans="1:9" x14ac:dyDescent="0.3">
      <c r="A231" s="26"/>
      <c r="B231" s="11"/>
      <c r="C231" s="11"/>
      <c r="D231" s="27" t="str">
        <f>IF($C231="","",IFERROR(VLOOKUP($C231,Categories!$A$5:$C$20,2,FALSE),"? not in master"))</f>
        <v/>
      </c>
      <c r="E231" s="11"/>
      <c r="F231" s="61"/>
      <c r="G231" s="62" t="str">
        <f t="shared" si="3"/>
        <v/>
      </c>
      <c r="H231" s="63" t="str">
        <f>IF($C231="","",IFERROR(VLOOKUP($C231,Categories!$A$5:$C$20,3,FALSE),""))</f>
        <v/>
      </c>
      <c r="I231" s="11"/>
    </row>
    <row r="232" spans="1:9" x14ac:dyDescent="0.3">
      <c r="A232" s="26"/>
      <c r="B232" s="11"/>
      <c r="C232" s="11"/>
      <c r="D232" s="27" t="str">
        <f>IF($C232="","",IFERROR(VLOOKUP($C232,Categories!$A$5:$C$20,2,FALSE),"? not in master"))</f>
        <v/>
      </c>
      <c r="E232" s="11"/>
      <c r="F232" s="61"/>
      <c r="G232" s="62" t="str">
        <f t="shared" si="3"/>
        <v/>
      </c>
      <c r="H232" s="63" t="str">
        <f>IF($C232="","",IFERROR(VLOOKUP($C232,Categories!$A$5:$C$20,3,FALSE),""))</f>
        <v/>
      </c>
      <c r="I232" s="11"/>
    </row>
    <row r="233" spans="1:9" x14ac:dyDescent="0.3">
      <c r="A233" s="26"/>
      <c r="B233" s="11"/>
      <c r="C233" s="11"/>
      <c r="D233" s="27" t="str">
        <f>IF($C233="","",IFERROR(VLOOKUP($C233,Categories!$A$5:$C$20,2,FALSE),"? not in master"))</f>
        <v/>
      </c>
      <c r="E233" s="11"/>
      <c r="F233" s="61"/>
      <c r="G233" s="62" t="str">
        <f t="shared" si="3"/>
        <v/>
      </c>
      <c r="H233" s="63" t="str">
        <f>IF($C233="","",IFERROR(VLOOKUP($C233,Categories!$A$5:$C$20,3,FALSE),""))</f>
        <v/>
      </c>
      <c r="I233" s="11"/>
    </row>
    <row r="234" spans="1:9" x14ac:dyDescent="0.3">
      <c r="A234" s="26"/>
      <c r="B234" s="11"/>
      <c r="C234" s="11"/>
      <c r="D234" s="27" t="str">
        <f>IF($C234="","",IFERROR(VLOOKUP($C234,Categories!$A$5:$C$20,2,FALSE),"? not in master"))</f>
        <v/>
      </c>
      <c r="E234" s="11"/>
      <c r="F234" s="61"/>
      <c r="G234" s="62" t="str">
        <f t="shared" si="3"/>
        <v/>
      </c>
      <c r="H234" s="63" t="str">
        <f>IF($C234="","",IFERROR(VLOOKUP($C234,Categories!$A$5:$C$20,3,FALSE),""))</f>
        <v/>
      </c>
      <c r="I234" s="11"/>
    </row>
    <row r="235" spans="1:9" x14ac:dyDescent="0.3">
      <c r="A235" s="26"/>
      <c r="B235" s="11"/>
      <c r="C235" s="11"/>
      <c r="D235" s="27" t="str">
        <f>IF($C235="","",IFERROR(VLOOKUP($C235,Categories!$A$5:$C$20,2,FALSE),"? not in master"))</f>
        <v/>
      </c>
      <c r="E235" s="11"/>
      <c r="F235" s="61"/>
      <c r="G235" s="62" t="str">
        <f t="shared" si="3"/>
        <v/>
      </c>
      <c r="H235" s="63" t="str">
        <f>IF($C235="","",IFERROR(VLOOKUP($C235,Categories!$A$5:$C$20,3,FALSE),""))</f>
        <v/>
      </c>
      <c r="I235" s="11"/>
    </row>
    <row r="236" spans="1:9" x14ac:dyDescent="0.3">
      <c r="A236" s="26"/>
      <c r="B236" s="11"/>
      <c r="C236" s="11"/>
      <c r="D236" s="27" t="str">
        <f>IF($C236="","",IFERROR(VLOOKUP($C236,Categories!$A$5:$C$20,2,FALSE),"? not in master"))</f>
        <v/>
      </c>
      <c r="E236" s="11"/>
      <c r="F236" s="61"/>
      <c r="G236" s="62" t="str">
        <f t="shared" si="3"/>
        <v/>
      </c>
      <c r="H236" s="63" t="str">
        <f>IF($C236="","",IFERROR(VLOOKUP($C236,Categories!$A$5:$C$20,3,FALSE),""))</f>
        <v/>
      </c>
      <c r="I236" s="11"/>
    </row>
    <row r="237" spans="1:9" x14ac:dyDescent="0.3">
      <c r="A237" s="26"/>
      <c r="B237" s="11"/>
      <c r="C237" s="11"/>
      <c r="D237" s="27" t="str">
        <f>IF($C237="","",IFERROR(VLOOKUP($C237,Categories!$A$5:$C$20,2,FALSE),"? not in master"))</f>
        <v/>
      </c>
      <c r="E237" s="11"/>
      <c r="F237" s="61"/>
      <c r="G237" s="62" t="str">
        <f t="shared" si="3"/>
        <v/>
      </c>
      <c r="H237" s="63" t="str">
        <f>IF($C237="","",IFERROR(VLOOKUP($C237,Categories!$A$5:$C$20,3,FALSE),""))</f>
        <v/>
      </c>
      <c r="I237" s="11"/>
    </row>
    <row r="238" spans="1:9" x14ac:dyDescent="0.3">
      <c r="A238" s="26"/>
      <c r="B238" s="11"/>
      <c r="C238" s="11"/>
      <c r="D238" s="27" t="str">
        <f>IF($C238="","",IFERROR(VLOOKUP($C238,Categories!$A$5:$C$20,2,FALSE),"? not in master"))</f>
        <v/>
      </c>
      <c r="E238" s="11"/>
      <c r="F238" s="61"/>
      <c r="G238" s="62" t="str">
        <f t="shared" si="3"/>
        <v/>
      </c>
      <c r="H238" s="63" t="str">
        <f>IF($C238="","",IFERROR(VLOOKUP($C238,Categories!$A$5:$C$20,3,FALSE),""))</f>
        <v/>
      </c>
      <c r="I238" s="11"/>
    </row>
    <row r="239" spans="1:9" x14ac:dyDescent="0.3">
      <c r="A239" s="26"/>
      <c r="B239" s="11"/>
      <c r="C239" s="11"/>
      <c r="D239" s="27" t="str">
        <f>IF($C239="","",IFERROR(VLOOKUP($C239,Categories!$A$5:$C$20,2,FALSE),"? not in master"))</f>
        <v/>
      </c>
      <c r="E239" s="11"/>
      <c r="F239" s="61"/>
      <c r="G239" s="62" t="str">
        <f t="shared" si="3"/>
        <v/>
      </c>
      <c r="H239" s="63" t="str">
        <f>IF($C239="","",IFERROR(VLOOKUP($C239,Categories!$A$5:$C$20,3,FALSE),""))</f>
        <v/>
      </c>
      <c r="I239" s="11"/>
    </row>
    <row r="240" spans="1:9" x14ac:dyDescent="0.3">
      <c r="A240" s="26"/>
      <c r="B240" s="11"/>
      <c r="C240" s="11"/>
      <c r="D240" s="27" t="str">
        <f>IF($C240="","",IFERROR(VLOOKUP($C240,Categories!$A$5:$C$20,2,FALSE),"? not in master"))</f>
        <v/>
      </c>
      <c r="E240" s="11"/>
      <c r="F240" s="61"/>
      <c r="G240" s="62" t="str">
        <f t="shared" si="3"/>
        <v/>
      </c>
      <c r="H240" s="63" t="str">
        <f>IF($C240="","",IFERROR(VLOOKUP($C240,Categories!$A$5:$C$20,3,FALSE),""))</f>
        <v/>
      </c>
      <c r="I240" s="11"/>
    </row>
    <row r="241" spans="1:9" x14ac:dyDescent="0.3">
      <c r="A241" s="26"/>
      <c r="B241" s="11"/>
      <c r="C241" s="11"/>
      <c r="D241" s="27" t="str">
        <f>IF($C241="","",IFERROR(VLOOKUP($C241,Categories!$A$5:$C$20,2,FALSE),"? not in master"))</f>
        <v/>
      </c>
      <c r="E241" s="11"/>
      <c r="F241" s="61"/>
      <c r="G241" s="62" t="str">
        <f t="shared" si="3"/>
        <v/>
      </c>
      <c r="H241" s="63" t="str">
        <f>IF($C241="","",IFERROR(VLOOKUP($C241,Categories!$A$5:$C$20,3,FALSE),""))</f>
        <v/>
      </c>
      <c r="I241" s="11"/>
    </row>
    <row r="242" spans="1:9" x14ac:dyDescent="0.3">
      <c r="A242" s="26"/>
      <c r="B242" s="11"/>
      <c r="C242" s="11"/>
      <c r="D242" s="27" t="str">
        <f>IF($C242="","",IFERROR(VLOOKUP($C242,Categories!$A$5:$C$20,2,FALSE),"? not in master"))</f>
        <v/>
      </c>
      <c r="E242" s="11"/>
      <c r="F242" s="61"/>
      <c r="G242" s="62" t="str">
        <f t="shared" si="3"/>
        <v/>
      </c>
      <c r="H242" s="63" t="str">
        <f>IF($C242="","",IFERROR(VLOOKUP($C242,Categories!$A$5:$C$20,3,FALSE),""))</f>
        <v/>
      </c>
      <c r="I242" s="11"/>
    </row>
    <row r="243" spans="1:9" x14ac:dyDescent="0.3">
      <c r="A243" s="26"/>
      <c r="B243" s="11"/>
      <c r="C243" s="11"/>
      <c r="D243" s="27" t="str">
        <f>IF($C243="","",IFERROR(VLOOKUP($C243,Categories!$A$5:$C$20,2,FALSE),"? not in master"))</f>
        <v/>
      </c>
      <c r="E243" s="11"/>
      <c r="F243" s="61"/>
      <c r="G243" s="62" t="str">
        <f t="shared" si="3"/>
        <v/>
      </c>
      <c r="H243" s="63" t="str">
        <f>IF($C243="","",IFERROR(VLOOKUP($C243,Categories!$A$5:$C$20,3,FALSE),""))</f>
        <v/>
      </c>
      <c r="I243" s="11"/>
    </row>
    <row r="244" spans="1:9" x14ac:dyDescent="0.3">
      <c r="A244" s="26"/>
      <c r="B244" s="11"/>
      <c r="C244" s="11"/>
      <c r="D244" s="27" t="str">
        <f>IF($C244="","",IFERROR(VLOOKUP($C244,Categories!$A$5:$C$20,2,FALSE),"? not in master"))</f>
        <v/>
      </c>
      <c r="E244" s="11"/>
      <c r="F244" s="61"/>
      <c r="G244" s="62" t="str">
        <f t="shared" si="3"/>
        <v/>
      </c>
      <c r="H244" s="63" t="str">
        <f>IF($C244="","",IFERROR(VLOOKUP($C244,Categories!$A$5:$C$20,3,FALSE),""))</f>
        <v/>
      </c>
      <c r="I244" s="11"/>
    </row>
    <row r="245" spans="1:9" x14ac:dyDescent="0.3">
      <c r="A245" s="26"/>
      <c r="B245" s="11"/>
      <c r="C245" s="11"/>
      <c r="D245" s="27" t="str">
        <f>IF($C245="","",IFERROR(VLOOKUP($C245,Categories!$A$5:$C$20,2,FALSE),"? not in master"))</f>
        <v/>
      </c>
      <c r="E245" s="11"/>
      <c r="F245" s="61"/>
      <c r="G245" s="62" t="str">
        <f t="shared" si="3"/>
        <v/>
      </c>
      <c r="H245" s="63" t="str">
        <f>IF($C245="","",IFERROR(VLOOKUP($C245,Categories!$A$5:$C$20,3,FALSE),""))</f>
        <v/>
      </c>
      <c r="I245" s="11"/>
    </row>
    <row r="246" spans="1:9" x14ac:dyDescent="0.3">
      <c r="A246" s="26"/>
      <c r="B246" s="11"/>
      <c r="C246" s="11"/>
      <c r="D246" s="27" t="str">
        <f>IF($C246="","",IFERROR(VLOOKUP($C246,Categories!$A$5:$C$20,2,FALSE),"? not in master"))</f>
        <v/>
      </c>
      <c r="E246" s="11"/>
      <c r="F246" s="61"/>
      <c r="G246" s="62" t="str">
        <f t="shared" si="3"/>
        <v/>
      </c>
      <c r="H246" s="63" t="str">
        <f>IF($C246="","",IFERROR(VLOOKUP($C246,Categories!$A$5:$C$20,3,FALSE),""))</f>
        <v/>
      </c>
      <c r="I246" s="11"/>
    </row>
    <row r="247" spans="1:9" x14ac:dyDescent="0.3">
      <c r="A247" s="26"/>
      <c r="B247" s="11"/>
      <c r="C247" s="11"/>
      <c r="D247" s="27" t="str">
        <f>IF($C247="","",IFERROR(VLOOKUP($C247,Categories!$A$5:$C$20,2,FALSE),"? not in master"))</f>
        <v/>
      </c>
      <c r="E247" s="11"/>
      <c r="F247" s="61"/>
      <c r="G247" s="62" t="str">
        <f t="shared" si="3"/>
        <v/>
      </c>
      <c r="H247" s="63" t="str">
        <f>IF($C247="","",IFERROR(VLOOKUP($C247,Categories!$A$5:$C$20,3,FALSE),""))</f>
        <v/>
      </c>
      <c r="I247" s="11"/>
    </row>
    <row r="248" spans="1:9" x14ac:dyDescent="0.3">
      <c r="A248" s="26"/>
      <c r="B248" s="11"/>
      <c r="C248" s="11"/>
      <c r="D248" s="27" t="str">
        <f>IF($C248="","",IFERROR(VLOOKUP($C248,Categories!$A$5:$C$20,2,FALSE),"? not in master"))</f>
        <v/>
      </c>
      <c r="E248" s="11"/>
      <c r="F248" s="61"/>
      <c r="G248" s="62" t="str">
        <f t="shared" si="3"/>
        <v/>
      </c>
      <c r="H248" s="63" t="str">
        <f>IF($C248="","",IFERROR(VLOOKUP($C248,Categories!$A$5:$C$20,3,FALSE),""))</f>
        <v/>
      </c>
      <c r="I248" s="11"/>
    </row>
    <row r="249" spans="1:9" x14ac:dyDescent="0.3">
      <c r="A249" s="26"/>
      <c r="B249" s="11"/>
      <c r="C249" s="11"/>
      <c r="D249" s="27" t="str">
        <f>IF($C249="","",IFERROR(VLOOKUP($C249,Categories!$A$5:$C$20,2,FALSE),"? not in master"))</f>
        <v/>
      </c>
      <c r="E249" s="11"/>
      <c r="F249" s="61"/>
      <c r="G249" s="62" t="str">
        <f t="shared" si="3"/>
        <v/>
      </c>
      <c r="H249" s="63" t="str">
        <f>IF($C249="","",IFERROR(VLOOKUP($C249,Categories!$A$5:$C$20,3,FALSE),""))</f>
        <v/>
      </c>
      <c r="I249" s="11"/>
    </row>
    <row r="250" spans="1:9" x14ac:dyDescent="0.3">
      <c r="A250" s="26"/>
      <c r="B250" s="11"/>
      <c r="C250" s="11"/>
      <c r="D250" s="27" t="str">
        <f>IF($C250="","",IFERROR(VLOOKUP($C250,Categories!$A$5:$C$20,2,FALSE),"? not in master"))</f>
        <v/>
      </c>
      <c r="E250" s="11"/>
      <c r="F250" s="61"/>
      <c r="G250" s="62" t="str">
        <f t="shared" si="3"/>
        <v/>
      </c>
      <c r="H250" s="63" t="str">
        <f>IF($C250="","",IFERROR(VLOOKUP($C250,Categories!$A$5:$C$20,3,FALSE),""))</f>
        <v/>
      </c>
      <c r="I250" s="11"/>
    </row>
    <row r="251" spans="1:9" x14ac:dyDescent="0.3">
      <c r="A251" s="26"/>
      <c r="B251" s="11"/>
      <c r="C251" s="11"/>
      <c r="D251" s="27" t="str">
        <f>IF($C251="","",IFERROR(VLOOKUP($C251,Categories!$A$5:$C$20,2,FALSE),"? not in master"))</f>
        <v/>
      </c>
      <c r="E251" s="11"/>
      <c r="F251" s="61"/>
      <c r="G251" s="62" t="str">
        <f t="shared" si="3"/>
        <v/>
      </c>
      <c r="H251" s="63" t="str">
        <f>IF($C251="","",IFERROR(VLOOKUP($C251,Categories!$A$5:$C$20,3,FALSE),""))</f>
        <v/>
      </c>
      <c r="I251" s="11"/>
    </row>
    <row r="252" spans="1:9" x14ac:dyDescent="0.3">
      <c r="A252" s="26"/>
      <c r="B252" s="11"/>
      <c r="C252" s="11"/>
      <c r="D252" s="27" t="str">
        <f>IF($C252="","",IFERROR(VLOOKUP($C252,Categories!$A$5:$C$20,2,FALSE),"? not in master"))</f>
        <v/>
      </c>
      <c r="E252" s="11"/>
      <c r="F252" s="61"/>
      <c r="G252" s="62" t="str">
        <f t="shared" si="3"/>
        <v/>
      </c>
      <c r="H252" s="63" t="str">
        <f>IF($C252="","",IFERROR(VLOOKUP($C252,Categories!$A$5:$C$20,3,FALSE),""))</f>
        <v/>
      </c>
      <c r="I252" s="11"/>
    </row>
    <row r="253" spans="1:9" x14ac:dyDescent="0.3">
      <c r="A253" s="26"/>
      <c r="B253" s="11"/>
      <c r="C253" s="11"/>
      <c r="D253" s="27" t="str">
        <f>IF($C253="","",IFERROR(VLOOKUP($C253,Categories!$A$5:$C$20,2,FALSE),"? not in master"))</f>
        <v/>
      </c>
      <c r="E253" s="11"/>
      <c r="F253" s="61"/>
      <c r="G253" s="62" t="str">
        <f t="shared" si="3"/>
        <v/>
      </c>
      <c r="H253" s="63" t="str">
        <f>IF($C253="","",IFERROR(VLOOKUP($C253,Categories!$A$5:$C$20,3,FALSE),""))</f>
        <v/>
      </c>
      <c r="I253" s="11"/>
    </row>
    <row r="254" spans="1:9" x14ac:dyDescent="0.3">
      <c r="A254" s="26"/>
      <c r="B254" s="11"/>
      <c r="C254" s="11"/>
      <c r="D254" s="27" t="str">
        <f>IF($C254="","",IFERROR(VLOOKUP($C254,Categories!$A$5:$C$20,2,FALSE),"? not in master"))</f>
        <v/>
      </c>
      <c r="E254" s="11"/>
      <c r="F254" s="61"/>
      <c r="G254" s="62" t="str">
        <f t="shared" si="3"/>
        <v/>
      </c>
      <c r="H254" s="63" t="str">
        <f>IF($C254="","",IFERROR(VLOOKUP($C254,Categories!$A$5:$C$20,3,FALSE),""))</f>
        <v/>
      </c>
      <c r="I254" s="11"/>
    </row>
    <row r="255" spans="1:9" x14ac:dyDescent="0.3">
      <c r="A255" s="26"/>
      <c r="B255" s="11"/>
      <c r="C255" s="11"/>
      <c r="D255" s="27" t="str">
        <f>IF($C255="","",IFERROR(VLOOKUP($C255,Categories!$A$5:$C$20,2,FALSE),"? not in master"))</f>
        <v/>
      </c>
      <c r="E255" s="11"/>
      <c r="F255" s="61"/>
      <c r="G255" s="62" t="str">
        <f t="shared" si="3"/>
        <v/>
      </c>
      <c r="H255" s="63" t="str">
        <f>IF($C255="","",IFERROR(VLOOKUP($C255,Categories!$A$5:$C$20,3,FALSE),""))</f>
        <v/>
      </c>
      <c r="I255" s="11"/>
    </row>
    <row r="256" spans="1:9" x14ac:dyDescent="0.3">
      <c r="A256" s="26"/>
      <c r="B256" s="11"/>
      <c r="C256" s="11"/>
      <c r="D256" s="27" t="str">
        <f>IF($C256="","",IFERROR(VLOOKUP($C256,Categories!$A$5:$C$20,2,FALSE),"? not in master"))</f>
        <v/>
      </c>
      <c r="E256" s="11"/>
      <c r="F256" s="61"/>
      <c r="G256" s="62" t="str">
        <f t="shared" si="3"/>
        <v/>
      </c>
      <c r="H256" s="63" t="str">
        <f>IF($C256="","",IFERROR(VLOOKUP($C256,Categories!$A$5:$C$20,3,FALSE),""))</f>
        <v/>
      </c>
      <c r="I256" s="11"/>
    </row>
    <row r="257" spans="1:9" x14ac:dyDescent="0.3">
      <c r="A257" s="26"/>
      <c r="B257" s="11"/>
      <c r="C257" s="11"/>
      <c r="D257" s="27" t="str">
        <f>IF($C257="","",IFERROR(VLOOKUP($C257,Categories!$A$5:$C$20,2,FALSE),"? not in master"))</f>
        <v/>
      </c>
      <c r="E257" s="11"/>
      <c r="F257" s="61"/>
      <c r="G257" s="62" t="str">
        <f t="shared" si="3"/>
        <v/>
      </c>
      <c r="H257" s="63" t="str">
        <f>IF($C257="","",IFERROR(VLOOKUP($C257,Categories!$A$5:$C$20,3,FALSE),""))</f>
        <v/>
      </c>
      <c r="I257" s="11"/>
    </row>
    <row r="258" spans="1:9" x14ac:dyDescent="0.3">
      <c r="A258" s="26"/>
      <c r="B258" s="11"/>
      <c r="C258" s="11"/>
      <c r="D258" s="27" t="str">
        <f>IF($C258="","",IFERROR(VLOOKUP($C258,Categories!$A$5:$C$20,2,FALSE),"? not in master"))</f>
        <v/>
      </c>
      <c r="E258" s="11"/>
      <c r="F258" s="61"/>
      <c r="G258" s="62" t="str">
        <f t="shared" si="3"/>
        <v/>
      </c>
      <c r="H258" s="63" t="str">
        <f>IF($C258="","",IFERROR(VLOOKUP($C258,Categories!$A$5:$C$20,3,FALSE),""))</f>
        <v/>
      </c>
      <c r="I258" s="11"/>
    </row>
    <row r="259" spans="1:9" x14ac:dyDescent="0.3">
      <c r="A259" s="26"/>
      <c r="B259" s="11"/>
      <c r="C259" s="11"/>
      <c r="D259" s="27" t="str">
        <f>IF($C259="","",IFERROR(VLOOKUP($C259,Categories!$A$5:$C$20,2,FALSE),"? not in master"))</f>
        <v/>
      </c>
      <c r="E259" s="11"/>
      <c r="F259" s="61"/>
      <c r="G259" s="62" t="str">
        <f t="shared" si="3"/>
        <v/>
      </c>
      <c r="H259" s="63" t="str">
        <f>IF($C259="","",IFERROR(VLOOKUP($C259,Categories!$A$5:$C$20,3,FALSE),""))</f>
        <v/>
      </c>
      <c r="I259" s="11"/>
    </row>
    <row r="260" spans="1:9" x14ac:dyDescent="0.3">
      <c r="A260" s="26"/>
      <c r="B260" s="11"/>
      <c r="C260" s="11"/>
      <c r="D260" s="27" t="str">
        <f>IF($C260="","",IFERROR(VLOOKUP($C260,Categories!$A$5:$C$20,2,FALSE),"? not in master"))</f>
        <v/>
      </c>
      <c r="E260" s="11"/>
      <c r="F260" s="61"/>
      <c r="G260" s="62" t="str">
        <f t="shared" si="3"/>
        <v/>
      </c>
      <c r="H260" s="63" t="str">
        <f>IF($C260="","",IFERROR(VLOOKUP($C260,Categories!$A$5:$C$20,3,FALSE),""))</f>
        <v/>
      </c>
      <c r="I260" s="11"/>
    </row>
    <row r="261" spans="1:9" x14ac:dyDescent="0.3">
      <c r="A261" s="26"/>
      <c r="B261" s="11"/>
      <c r="C261" s="11"/>
      <c r="D261" s="27" t="str">
        <f>IF($C261="","",IFERROR(VLOOKUP($C261,Categories!$A$5:$C$20,2,FALSE),"? not in master"))</f>
        <v/>
      </c>
      <c r="E261" s="11"/>
      <c r="F261" s="61"/>
      <c r="G261" s="62" t="str">
        <f t="shared" ref="G261:G324" si="4">IF($A261="","",TEXT($A261,"YYYY-MM"))</f>
        <v/>
      </c>
      <c r="H261" s="63" t="str">
        <f>IF($C261="","",IFERROR(VLOOKUP($C261,Categories!$A$5:$C$20,3,FALSE),""))</f>
        <v/>
      </c>
      <c r="I261" s="11"/>
    </row>
    <row r="262" spans="1:9" x14ac:dyDescent="0.3">
      <c r="A262" s="26"/>
      <c r="B262" s="11"/>
      <c r="C262" s="11"/>
      <c r="D262" s="27" t="str">
        <f>IF($C262="","",IFERROR(VLOOKUP($C262,Categories!$A$5:$C$20,2,FALSE),"? not in master"))</f>
        <v/>
      </c>
      <c r="E262" s="11"/>
      <c r="F262" s="61"/>
      <c r="G262" s="62" t="str">
        <f t="shared" si="4"/>
        <v/>
      </c>
      <c r="H262" s="63" t="str">
        <f>IF($C262="","",IFERROR(VLOOKUP($C262,Categories!$A$5:$C$20,3,FALSE),""))</f>
        <v/>
      </c>
      <c r="I262" s="11"/>
    </row>
    <row r="263" spans="1:9" x14ac:dyDescent="0.3">
      <c r="A263" s="26"/>
      <c r="B263" s="11"/>
      <c r="C263" s="11"/>
      <c r="D263" s="27" t="str">
        <f>IF($C263="","",IFERROR(VLOOKUP($C263,Categories!$A$5:$C$20,2,FALSE),"? not in master"))</f>
        <v/>
      </c>
      <c r="E263" s="11"/>
      <c r="F263" s="61"/>
      <c r="G263" s="62" t="str">
        <f t="shared" si="4"/>
        <v/>
      </c>
      <c r="H263" s="63" t="str">
        <f>IF($C263="","",IFERROR(VLOOKUP($C263,Categories!$A$5:$C$20,3,FALSE),""))</f>
        <v/>
      </c>
      <c r="I263" s="11"/>
    </row>
    <row r="264" spans="1:9" x14ac:dyDescent="0.3">
      <c r="A264" s="26"/>
      <c r="B264" s="11"/>
      <c r="C264" s="11"/>
      <c r="D264" s="27" t="str">
        <f>IF($C264="","",IFERROR(VLOOKUP($C264,Categories!$A$5:$C$20,2,FALSE),"? not in master"))</f>
        <v/>
      </c>
      <c r="E264" s="11"/>
      <c r="F264" s="61"/>
      <c r="G264" s="62" t="str">
        <f t="shared" si="4"/>
        <v/>
      </c>
      <c r="H264" s="63" t="str">
        <f>IF($C264="","",IFERROR(VLOOKUP($C264,Categories!$A$5:$C$20,3,FALSE),""))</f>
        <v/>
      </c>
      <c r="I264" s="11"/>
    </row>
    <row r="265" spans="1:9" x14ac:dyDescent="0.3">
      <c r="A265" s="26"/>
      <c r="B265" s="11"/>
      <c r="C265" s="11"/>
      <c r="D265" s="27" t="str">
        <f>IF($C265="","",IFERROR(VLOOKUP($C265,Categories!$A$5:$C$20,2,FALSE),"? not in master"))</f>
        <v/>
      </c>
      <c r="E265" s="11"/>
      <c r="F265" s="61"/>
      <c r="G265" s="62" t="str">
        <f t="shared" si="4"/>
        <v/>
      </c>
      <c r="H265" s="63" t="str">
        <f>IF($C265="","",IFERROR(VLOOKUP($C265,Categories!$A$5:$C$20,3,FALSE),""))</f>
        <v/>
      </c>
      <c r="I265" s="11"/>
    </row>
    <row r="266" spans="1:9" x14ac:dyDescent="0.3">
      <c r="A266" s="26"/>
      <c r="B266" s="11"/>
      <c r="C266" s="11"/>
      <c r="D266" s="27" t="str">
        <f>IF($C266="","",IFERROR(VLOOKUP($C266,Categories!$A$5:$C$20,2,FALSE),"? not in master"))</f>
        <v/>
      </c>
      <c r="E266" s="11"/>
      <c r="F266" s="61"/>
      <c r="G266" s="62" t="str">
        <f t="shared" si="4"/>
        <v/>
      </c>
      <c r="H266" s="63" t="str">
        <f>IF($C266="","",IFERROR(VLOOKUP($C266,Categories!$A$5:$C$20,3,FALSE),""))</f>
        <v/>
      </c>
      <c r="I266" s="11"/>
    </row>
    <row r="267" spans="1:9" x14ac:dyDescent="0.3">
      <c r="A267" s="26"/>
      <c r="B267" s="11"/>
      <c r="C267" s="11"/>
      <c r="D267" s="27" t="str">
        <f>IF($C267="","",IFERROR(VLOOKUP($C267,Categories!$A$5:$C$20,2,FALSE),"? not in master"))</f>
        <v/>
      </c>
      <c r="E267" s="11"/>
      <c r="F267" s="61"/>
      <c r="G267" s="62" t="str">
        <f t="shared" si="4"/>
        <v/>
      </c>
      <c r="H267" s="63" t="str">
        <f>IF($C267="","",IFERROR(VLOOKUP($C267,Categories!$A$5:$C$20,3,FALSE),""))</f>
        <v/>
      </c>
      <c r="I267" s="11"/>
    </row>
    <row r="268" spans="1:9" x14ac:dyDescent="0.3">
      <c r="A268" s="26"/>
      <c r="B268" s="11"/>
      <c r="C268" s="11"/>
      <c r="D268" s="27" t="str">
        <f>IF($C268="","",IFERROR(VLOOKUP($C268,Categories!$A$5:$C$20,2,FALSE),"? not in master"))</f>
        <v/>
      </c>
      <c r="E268" s="11"/>
      <c r="F268" s="61"/>
      <c r="G268" s="62" t="str">
        <f t="shared" si="4"/>
        <v/>
      </c>
      <c r="H268" s="63" t="str">
        <f>IF($C268="","",IFERROR(VLOOKUP($C268,Categories!$A$5:$C$20,3,FALSE),""))</f>
        <v/>
      </c>
      <c r="I268" s="11"/>
    </row>
    <row r="269" spans="1:9" x14ac:dyDescent="0.3">
      <c r="A269" s="26"/>
      <c r="B269" s="11"/>
      <c r="C269" s="11"/>
      <c r="D269" s="27" t="str">
        <f>IF($C269="","",IFERROR(VLOOKUP($C269,Categories!$A$5:$C$20,2,FALSE),"? not in master"))</f>
        <v/>
      </c>
      <c r="E269" s="11"/>
      <c r="F269" s="61"/>
      <c r="G269" s="62" t="str">
        <f t="shared" si="4"/>
        <v/>
      </c>
      <c r="H269" s="63" t="str">
        <f>IF($C269="","",IFERROR(VLOOKUP($C269,Categories!$A$5:$C$20,3,FALSE),""))</f>
        <v/>
      </c>
      <c r="I269" s="11"/>
    </row>
    <row r="270" spans="1:9" x14ac:dyDescent="0.3">
      <c r="A270" s="26"/>
      <c r="B270" s="11"/>
      <c r="C270" s="11"/>
      <c r="D270" s="27" t="str">
        <f>IF($C270="","",IFERROR(VLOOKUP($C270,Categories!$A$5:$C$20,2,FALSE),"? not in master"))</f>
        <v/>
      </c>
      <c r="E270" s="11"/>
      <c r="F270" s="61"/>
      <c r="G270" s="62" t="str">
        <f t="shared" si="4"/>
        <v/>
      </c>
      <c r="H270" s="63" t="str">
        <f>IF($C270="","",IFERROR(VLOOKUP($C270,Categories!$A$5:$C$20,3,FALSE),""))</f>
        <v/>
      </c>
      <c r="I270" s="11"/>
    </row>
    <row r="271" spans="1:9" x14ac:dyDescent="0.3">
      <c r="A271" s="26"/>
      <c r="B271" s="11"/>
      <c r="C271" s="11"/>
      <c r="D271" s="27" t="str">
        <f>IF($C271="","",IFERROR(VLOOKUP($C271,Categories!$A$5:$C$20,2,FALSE),"? not in master"))</f>
        <v/>
      </c>
      <c r="E271" s="11"/>
      <c r="F271" s="61"/>
      <c r="G271" s="62" t="str">
        <f t="shared" si="4"/>
        <v/>
      </c>
      <c r="H271" s="63" t="str">
        <f>IF($C271="","",IFERROR(VLOOKUP($C271,Categories!$A$5:$C$20,3,FALSE),""))</f>
        <v/>
      </c>
      <c r="I271" s="11"/>
    </row>
    <row r="272" spans="1:9" x14ac:dyDescent="0.3">
      <c r="A272" s="26"/>
      <c r="B272" s="11"/>
      <c r="C272" s="11"/>
      <c r="D272" s="27" t="str">
        <f>IF($C272="","",IFERROR(VLOOKUP($C272,Categories!$A$5:$C$20,2,FALSE),"? not in master"))</f>
        <v/>
      </c>
      <c r="E272" s="11"/>
      <c r="F272" s="61"/>
      <c r="G272" s="62" t="str">
        <f t="shared" si="4"/>
        <v/>
      </c>
      <c r="H272" s="63" t="str">
        <f>IF($C272="","",IFERROR(VLOOKUP($C272,Categories!$A$5:$C$20,3,FALSE),""))</f>
        <v/>
      </c>
      <c r="I272" s="11"/>
    </row>
    <row r="273" spans="1:9" x14ac:dyDescent="0.3">
      <c r="A273" s="26"/>
      <c r="B273" s="11"/>
      <c r="C273" s="11"/>
      <c r="D273" s="27" t="str">
        <f>IF($C273="","",IFERROR(VLOOKUP($C273,Categories!$A$5:$C$20,2,FALSE),"? not in master"))</f>
        <v/>
      </c>
      <c r="E273" s="11"/>
      <c r="F273" s="61"/>
      <c r="G273" s="62" t="str">
        <f t="shared" si="4"/>
        <v/>
      </c>
      <c r="H273" s="63" t="str">
        <f>IF($C273="","",IFERROR(VLOOKUP($C273,Categories!$A$5:$C$20,3,FALSE),""))</f>
        <v/>
      </c>
      <c r="I273" s="11"/>
    </row>
    <row r="274" spans="1:9" x14ac:dyDescent="0.3">
      <c r="A274" s="26"/>
      <c r="B274" s="11"/>
      <c r="C274" s="11"/>
      <c r="D274" s="27" t="str">
        <f>IF($C274="","",IFERROR(VLOOKUP($C274,Categories!$A$5:$C$20,2,FALSE),"? not in master"))</f>
        <v/>
      </c>
      <c r="E274" s="11"/>
      <c r="F274" s="61"/>
      <c r="G274" s="62" t="str">
        <f t="shared" si="4"/>
        <v/>
      </c>
      <c r="H274" s="63" t="str">
        <f>IF($C274="","",IFERROR(VLOOKUP($C274,Categories!$A$5:$C$20,3,FALSE),""))</f>
        <v/>
      </c>
      <c r="I274" s="11"/>
    </row>
    <row r="275" spans="1:9" x14ac:dyDescent="0.3">
      <c r="A275" s="26"/>
      <c r="B275" s="11"/>
      <c r="C275" s="11"/>
      <c r="D275" s="27" t="str">
        <f>IF($C275="","",IFERROR(VLOOKUP($C275,Categories!$A$5:$C$20,2,FALSE),"? not in master"))</f>
        <v/>
      </c>
      <c r="E275" s="11"/>
      <c r="F275" s="61"/>
      <c r="G275" s="62" t="str">
        <f t="shared" si="4"/>
        <v/>
      </c>
      <c r="H275" s="63" t="str">
        <f>IF($C275="","",IFERROR(VLOOKUP($C275,Categories!$A$5:$C$20,3,FALSE),""))</f>
        <v/>
      </c>
      <c r="I275" s="11"/>
    </row>
    <row r="276" spans="1:9" x14ac:dyDescent="0.3">
      <c r="A276" s="26"/>
      <c r="B276" s="11"/>
      <c r="C276" s="11"/>
      <c r="D276" s="27" t="str">
        <f>IF($C276="","",IFERROR(VLOOKUP($C276,Categories!$A$5:$C$20,2,FALSE),"? not in master"))</f>
        <v/>
      </c>
      <c r="E276" s="11"/>
      <c r="F276" s="61"/>
      <c r="G276" s="62" t="str">
        <f t="shared" si="4"/>
        <v/>
      </c>
      <c r="H276" s="63" t="str">
        <f>IF($C276="","",IFERROR(VLOOKUP($C276,Categories!$A$5:$C$20,3,FALSE),""))</f>
        <v/>
      </c>
      <c r="I276" s="11"/>
    </row>
    <row r="277" spans="1:9" x14ac:dyDescent="0.3">
      <c r="A277" s="26"/>
      <c r="B277" s="11"/>
      <c r="C277" s="11"/>
      <c r="D277" s="27" t="str">
        <f>IF($C277="","",IFERROR(VLOOKUP($C277,Categories!$A$5:$C$20,2,FALSE),"? not in master"))</f>
        <v/>
      </c>
      <c r="E277" s="11"/>
      <c r="F277" s="61"/>
      <c r="G277" s="62" t="str">
        <f t="shared" si="4"/>
        <v/>
      </c>
      <c r="H277" s="63" t="str">
        <f>IF($C277="","",IFERROR(VLOOKUP($C277,Categories!$A$5:$C$20,3,FALSE),""))</f>
        <v/>
      </c>
      <c r="I277" s="11"/>
    </row>
    <row r="278" spans="1:9" x14ac:dyDescent="0.3">
      <c r="A278" s="26"/>
      <c r="B278" s="11"/>
      <c r="C278" s="11"/>
      <c r="D278" s="27" t="str">
        <f>IF($C278="","",IFERROR(VLOOKUP($C278,Categories!$A$5:$C$20,2,FALSE),"? not in master"))</f>
        <v/>
      </c>
      <c r="E278" s="11"/>
      <c r="F278" s="61"/>
      <c r="G278" s="62" t="str">
        <f t="shared" si="4"/>
        <v/>
      </c>
      <c r="H278" s="63" t="str">
        <f>IF($C278="","",IFERROR(VLOOKUP($C278,Categories!$A$5:$C$20,3,FALSE),""))</f>
        <v/>
      </c>
      <c r="I278" s="11"/>
    </row>
    <row r="279" spans="1:9" x14ac:dyDescent="0.3">
      <c r="A279" s="26"/>
      <c r="B279" s="11"/>
      <c r="C279" s="11"/>
      <c r="D279" s="27" t="str">
        <f>IF($C279="","",IFERROR(VLOOKUP($C279,Categories!$A$5:$C$20,2,FALSE),"? not in master"))</f>
        <v/>
      </c>
      <c r="E279" s="11"/>
      <c r="F279" s="61"/>
      <c r="G279" s="62" t="str">
        <f t="shared" si="4"/>
        <v/>
      </c>
      <c r="H279" s="63" t="str">
        <f>IF($C279="","",IFERROR(VLOOKUP($C279,Categories!$A$5:$C$20,3,FALSE),""))</f>
        <v/>
      </c>
      <c r="I279" s="11"/>
    </row>
    <row r="280" spans="1:9" x14ac:dyDescent="0.3">
      <c r="A280" s="26"/>
      <c r="B280" s="11"/>
      <c r="C280" s="11"/>
      <c r="D280" s="27" t="str">
        <f>IF($C280="","",IFERROR(VLOOKUP($C280,Categories!$A$5:$C$20,2,FALSE),"? not in master"))</f>
        <v/>
      </c>
      <c r="E280" s="11"/>
      <c r="F280" s="61"/>
      <c r="G280" s="62" t="str">
        <f t="shared" si="4"/>
        <v/>
      </c>
      <c r="H280" s="63" t="str">
        <f>IF($C280="","",IFERROR(VLOOKUP($C280,Categories!$A$5:$C$20,3,FALSE),""))</f>
        <v/>
      </c>
      <c r="I280" s="11"/>
    </row>
    <row r="281" spans="1:9" x14ac:dyDescent="0.3">
      <c r="A281" s="26"/>
      <c r="B281" s="11"/>
      <c r="C281" s="11"/>
      <c r="D281" s="27" t="str">
        <f>IF($C281="","",IFERROR(VLOOKUP($C281,Categories!$A$5:$C$20,2,FALSE),"? not in master"))</f>
        <v/>
      </c>
      <c r="E281" s="11"/>
      <c r="F281" s="61"/>
      <c r="G281" s="62" t="str">
        <f t="shared" si="4"/>
        <v/>
      </c>
      <c r="H281" s="63" t="str">
        <f>IF($C281="","",IFERROR(VLOOKUP($C281,Categories!$A$5:$C$20,3,FALSE),""))</f>
        <v/>
      </c>
      <c r="I281" s="11"/>
    </row>
    <row r="282" spans="1:9" x14ac:dyDescent="0.3">
      <c r="A282" s="26"/>
      <c r="B282" s="11"/>
      <c r="C282" s="11"/>
      <c r="D282" s="27" t="str">
        <f>IF($C282="","",IFERROR(VLOOKUP($C282,Categories!$A$5:$C$20,2,FALSE),"? not in master"))</f>
        <v/>
      </c>
      <c r="E282" s="11"/>
      <c r="F282" s="61"/>
      <c r="G282" s="62" t="str">
        <f t="shared" si="4"/>
        <v/>
      </c>
      <c r="H282" s="63" t="str">
        <f>IF($C282="","",IFERROR(VLOOKUP($C282,Categories!$A$5:$C$20,3,FALSE),""))</f>
        <v/>
      </c>
      <c r="I282" s="11"/>
    </row>
    <row r="283" spans="1:9" x14ac:dyDescent="0.3">
      <c r="A283" s="26"/>
      <c r="B283" s="11"/>
      <c r="C283" s="11"/>
      <c r="D283" s="27" t="str">
        <f>IF($C283="","",IFERROR(VLOOKUP($C283,Categories!$A$5:$C$20,2,FALSE),"? not in master"))</f>
        <v/>
      </c>
      <c r="E283" s="11"/>
      <c r="F283" s="61"/>
      <c r="G283" s="62" t="str">
        <f t="shared" si="4"/>
        <v/>
      </c>
      <c r="H283" s="63" t="str">
        <f>IF($C283="","",IFERROR(VLOOKUP($C283,Categories!$A$5:$C$20,3,FALSE),""))</f>
        <v/>
      </c>
      <c r="I283" s="11"/>
    </row>
    <row r="284" spans="1:9" x14ac:dyDescent="0.3">
      <c r="A284" s="26"/>
      <c r="B284" s="11"/>
      <c r="C284" s="11"/>
      <c r="D284" s="27" t="str">
        <f>IF($C284="","",IFERROR(VLOOKUP($C284,Categories!$A$5:$C$20,2,FALSE),"? not in master"))</f>
        <v/>
      </c>
      <c r="E284" s="11"/>
      <c r="F284" s="61"/>
      <c r="G284" s="62" t="str">
        <f t="shared" si="4"/>
        <v/>
      </c>
      <c r="H284" s="63" t="str">
        <f>IF($C284="","",IFERROR(VLOOKUP($C284,Categories!$A$5:$C$20,3,FALSE),""))</f>
        <v/>
      </c>
      <c r="I284" s="11"/>
    </row>
    <row r="285" spans="1:9" x14ac:dyDescent="0.3">
      <c r="A285" s="26"/>
      <c r="B285" s="11"/>
      <c r="C285" s="11"/>
      <c r="D285" s="27" t="str">
        <f>IF($C285="","",IFERROR(VLOOKUP($C285,Categories!$A$5:$C$20,2,FALSE),"? not in master"))</f>
        <v/>
      </c>
      <c r="E285" s="11"/>
      <c r="F285" s="61"/>
      <c r="G285" s="62" t="str">
        <f t="shared" si="4"/>
        <v/>
      </c>
      <c r="H285" s="63" t="str">
        <f>IF($C285="","",IFERROR(VLOOKUP($C285,Categories!$A$5:$C$20,3,FALSE),""))</f>
        <v/>
      </c>
      <c r="I285" s="11"/>
    </row>
    <row r="286" spans="1:9" x14ac:dyDescent="0.3">
      <c r="A286" s="26"/>
      <c r="B286" s="11"/>
      <c r="C286" s="11"/>
      <c r="D286" s="27" t="str">
        <f>IF($C286="","",IFERROR(VLOOKUP($C286,Categories!$A$5:$C$20,2,FALSE),"? not in master"))</f>
        <v/>
      </c>
      <c r="E286" s="11"/>
      <c r="F286" s="61"/>
      <c r="G286" s="62" t="str">
        <f t="shared" si="4"/>
        <v/>
      </c>
      <c r="H286" s="63" t="str">
        <f>IF($C286="","",IFERROR(VLOOKUP($C286,Categories!$A$5:$C$20,3,FALSE),""))</f>
        <v/>
      </c>
      <c r="I286" s="11"/>
    </row>
    <row r="287" spans="1:9" x14ac:dyDescent="0.3">
      <c r="A287" s="26"/>
      <c r="B287" s="11"/>
      <c r="C287" s="11"/>
      <c r="D287" s="27" t="str">
        <f>IF($C287="","",IFERROR(VLOOKUP($C287,Categories!$A$5:$C$20,2,FALSE),"? not in master"))</f>
        <v/>
      </c>
      <c r="E287" s="11"/>
      <c r="F287" s="61"/>
      <c r="G287" s="62" t="str">
        <f t="shared" si="4"/>
        <v/>
      </c>
      <c r="H287" s="63" t="str">
        <f>IF($C287="","",IFERROR(VLOOKUP($C287,Categories!$A$5:$C$20,3,FALSE),""))</f>
        <v/>
      </c>
      <c r="I287" s="11"/>
    </row>
    <row r="288" spans="1:9" x14ac:dyDescent="0.3">
      <c r="A288" s="26"/>
      <c r="B288" s="11"/>
      <c r="C288" s="11"/>
      <c r="D288" s="27" t="str">
        <f>IF($C288="","",IFERROR(VLOOKUP($C288,Categories!$A$5:$C$20,2,FALSE),"? not in master"))</f>
        <v/>
      </c>
      <c r="E288" s="11"/>
      <c r="F288" s="61"/>
      <c r="G288" s="62" t="str">
        <f t="shared" si="4"/>
        <v/>
      </c>
      <c r="H288" s="63" t="str">
        <f>IF($C288="","",IFERROR(VLOOKUP($C288,Categories!$A$5:$C$20,3,FALSE),""))</f>
        <v/>
      </c>
      <c r="I288" s="11"/>
    </row>
    <row r="289" spans="1:9" x14ac:dyDescent="0.3">
      <c r="A289" s="26"/>
      <c r="B289" s="11"/>
      <c r="C289" s="11"/>
      <c r="D289" s="27" t="str">
        <f>IF($C289="","",IFERROR(VLOOKUP($C289,Categories!$A$5:$C$20,2,FALSE),"? not in master"))</f>
        <v/>
      </c>
      <c r="E289" s="11"/>
      <c r="F289" s="61"/>
      <c r="G289" s="62" t="str">
        <f t="shared" si="4"/>
        <v/>
      </c>
      <c r="H289" s="63" t="str">
        <f>IF($C289="","",IFERROR(VLOOKUP($C289,Categories!$A$5:$C$20,3,FALSE),""))</f>
        <v/>
      </c>
      <c r="I289" s="11"/>
    </row>
    <row r="290" spans="1:9" x14ac:dyDescent="0.3">
      <c r="A290" s="26"/>
      <c r="B290" s="11"/>
      <c r="C290" s="11"/>
      <c r="D290" s="27" t="str">
        <f>IF($C290="","",IFERROR(VLOOKUP($C290,Categories!$A$5:$C$20,2,FALSE),"? not in master"))</f>
        <v/>
      </c>
      <c r="E290" s="11"/>
      <c r="F290" s="61"/>
      <c r="G290" s="62" t="str">
        <f t="shared" si="4"/>
        <v/>
      </c>
      <c r="H290" s="63" t="str">
        <f>IF($C290="","",IFERROR(VLOOKUP($C290,Categories!$A$5:$C$20,3,FALSE),""))</f>
        <v/>
      </c>
      <c r="I290" s="11"/>
    </row>
    <row r="291" spans="1:9" x14ac:dyDescent="0.3">
      <c r="A291" s="26"/>
      <c r="B291" s="11"/>
      <c r="C291" s="11"/>
      <c r="D291" s="27" t="str">
        <f>IF($C291="","",IFERROR(VLOOKUP($C291,Categories!$A$5:$C$20,2,FALSE),"? not in master"))</f>
        <v/>
      </c>
      <c r="E291" s="11"/>
      <c r="F291" s="61"/>
      <c r="G291" s="62" t="str">
        <f t="shared" si="4"/>
        <v/>
      </c>
      <c r="H291" s="63" t="str">
        <f>IF($C291="","",IFERROR(VLOOKUP($C291,Categories!$A$5:$C$20,3,FALSE),""))</f>
        <v/>
      </c>
      <c r="I291" s="11"/>
    </row>
    <row r="292" spans="1:9" x14ac:dyDescent="0.3">
      <c r="A292" s="26"/>
      <c r="B292" s="11"/>
      <c r="C292" s="11"/>
      <c r="D292" s="27" t="str">
        <f>IF($C292="","",IFERROR(VLOOKUP($C292,Categories!$A$5:$C$20,2,FALSE),"? not in master"))</f>
        <v/>
      </c>
      <c r="E292" s="11"/>
      <c r="F292" s="61"/>
      <c r="G292" s="62" t="str">
        <f t="shared" si="4"/>
        <v/>
      </c>
      <c r="H292" s="63" t="str">
        <f>IF($C292="","",IFERROR(VLOOKUP($C292,Categories!$A$5:$C$20,3,FALSE),""))</f>
        <v/>
      </c>
      <c r="I292" s="11"/>
    </row>
    <row r="293" spans="1:9" x14ac:dyDescent="0.3">
      <c r="A293" s="26"/>
      <c r="B293" s="11"/>
      <c r="C293" s="11"/>
      <c r="D293" s="27" t="str">
        <f>IF($C293="","",IFERROR(VLOOKUP($C293,Categories!$A$5:$C$20,2,FALSE),"? not in master"))</f>
        <v/>
      </c>
      <c r="E293" s="11"/>
      <c r="F293" s="61"/>
      <c r="G293" s="62" t="str">
        <f t="shared" si="4"/>
        <v/>
      </c>
      <c r="H293" s="63" t="str">
        <f>IF($C293="","",IFERROR(VLOOKUP($C293,Categories!$A$5:$C$20,3,FALSE),""))</f>
        <v/>
      </c>
      <c r="I293" s="11"/>
    </row>
    <row r="294" spans="1:9" x14ac:dyDescent="0.3">
      <c r="A294" s="26"/>
      <c r="B294" s="11"/>
      <c r="C294" s="11"/>
      <c r="D294" s="27" t="str">
        <f>IF($C294="","",IFERROR(VLOOKUP($C294,Categories!$A$5:$C$20,2,FALSE),"? not in master"))</f>
        <v/>
      </c>
      <c r="E294" s="11"/>
      <c r="F294" s="61"/>
      <c r="G294" s="62" t="str">
        <f t="shared" si="4"/>
        <v/>
      </c>
      <c r="H294" s="63" t="str">
        <f>IF($C294="","",IFERROR(VLOOKUP($C294,Categories!$A$5:$C$20,3,FALSE),""))</f>
        <v/>
      </c>
      <c r="I294" s="11"/>
    </row>
    <row r="295" spans="1:9" x14ac:dyDescent="0.3">
      <c r="A295" s="26"/>
      <c r="B295" s="11"/>
      <c r="C295" s="11"/>
      <c r="D295" s="27" t="str">
        <f>IF($C295="","",IFERROR(VLOOKUP($C295,Categories!$A$5:$C$20,2,FALSE),"? not in master"))</f>
        <v/>
      </c>
      <c r="E295" s="11"/>
      <c r="F295" s="61"/>
      <c r="G295" s="62" t="str">
        <f t="shared" si="4"/>
        <v/>
      </c>
      <c r="H295" s="63" t="str">
        <f>IF($C295="","",IFERROR(VLOOKUP($C295,Categories!$A$5:$C$20,3,FALSE),""))</f>
        <v/>
      </c>
      <c r="I295" s="11"/>
    </row>
    <row r="296" spans="1:9" x14ac:dyDescent="0.3">
      <c r="A296" s="26"/>
      <c r="B296" s="11"/>
      <c r="C296" s="11"/>
      <c r="D296" s="27" t="str">
        <f>IF($C296="","",IFERROR(VLOOKUP($C296,Categories!$A$5:$C$20,2,FALSE),"? not in master"))</f>
        <v/>
      </c>
      <c r="E296" s="11"/>
      <c r="F296" s="61"/>
      <c r="G296" s="62" t="str">
        <f t="shared" si="4"/>
        <v/>
      </c>
      <c r="H296" s="63" t="str">
        <f>IF($C296="","",IFERROR(VLOOKUP($C296,Categories!$A$5:$C$20,3,FALSE),""))</f>
        <v/>
      </c>
      <c r="I296" s="11"/>
    </row>
    <row r="297" spans="1:9" x14ac:dyDescent="0.3">
      <c r="A297" s="26"/>
      <c r="B297" s="11"/>
      <c r="C297" s="11"/>
      <c r="D297" s="27" t="str">
        <f>IF($C297="","",IFERROR(VLOOKUP($C297,Categories!$A$5:$C$20,2,FALSE),"? not in master"))</f>
        <v/>
      </c>
      <c r="E297" s="11"/>
      <c r="F297" s="61"/>
      <c r="G297" s="62" t="str">
        <f t="shared" si="4"/>
        <v/>
      </c>
      <c r="H297" s="63" t="str">
        <f>IF($C297="","",IFERROR(VLOOKUP($C297,Categories!$A$5:$C$20,3,FALSE),""))</f>
        <v/>
      </c>
      <c r="I297" s="11"/>
    </row>
    <row r="298" spans="1:9" x14ac:dyDescent="0.3">
      <c r="A298" s="26"/>
      <c r="B298" s="11"/>
      <c r="C298" s="11"/>
      <c r="D298" s="27" t="str">
        <f>IF($C298="","",IFERROR(VLOOKUP($C298,Categories!$A$5:$C$20,2,FALSE),"? not in master"))</f>
        <v/>
      </c>
      <c r="E298" s="11"/>
      <c r="F298" s="61"/>
      <c r="G298" s="62" t="str">
        <f t="shared" si="4"/>
        <v/>
      </c>
      <c r="H298" s="63" t="str">
        <f>IF($C298="","",IFERROR(VLOOKUP($C298,Categories!$A$5:$C$20,3,FALSE),""))</f>
        <v/>
      </c>
      <c r="I298" s="11"/>
    </row>
    <row r="299" spans="1:9" x14ac:dyDescent="0.3">
      <c r="A299" s="26"/>
      <c r="B299" s="11"/>
      <c r="C299" s="11"/>
      <c r="D299" s="27" t="str">
        <f>IF($C299="","",IFERROR(VLOOKUP($C299,Categories!$A$5:$C$20,2,FALSE),"? not in master"))</f>
        <v/>
      </c>
      <c r="E299" s="11"/>
      <c r="F299" s="61"/>
      <c r="G299" s="62" t="str">
        <f t="shared" si="4"/>
        <v/>
      </c>
      <c r="H299" s="63" t="str">
        <f>IF($C299="","",IFERROR(VLOOKUP($C299,Categories!$A$5:$C$20,3,FALSE),""))</f>
        <v/>
      </c>
      <c r="I299" s="11"/>
    </row>
    <row r="300" spans="1:9" x14ac:dyDescent="0.3">
      <c r="A300" s="26"/>
      <c r="B300" s="11"/>
      <c r="C300" s="11"/>
      <c r="D300" s="27" t="str">
        <f>IF($C300="","",IFERROR(VLOOKUP($C300,Categories!$A$5:$C$20,2,FALSE),"? not in master"))</f>
        <v/>
      </c>
      <c r="E300" s="11"/>
      <c r="F300" s="61"/>
      <c r="G300" s="62" t="str">
        <f t="shared" si="4"/>
        <v/>
      </c>
      <c r="H300" s="63" t="str">
        <f>IF($C300="","",IFERROR(VLOOKUP($C300,Categories!$A$5:$C$20,3,FALSE),""))</f>
        <v/>
      </c>
      <c r="I300" s="11"/>
    </row>
    <row r="301" spans="1:9" x14ac:dyDescent="0.3">
      <c r="A301" s="26"/>
      <c r="B301" s="11"/>
      <c r="C301" s="11"/>
      <c r="D301" s="27" t="str">
        <f>IF($C301="","",IFERROR(VLOOKUP($C301,Categories!$A$5:$C$20,2,FALSE),"? not in master"))</f>
        <v/>
      </c>
      <c r="E301" s="11"/>
      <c r="F301" s="61"/>
      <c r="G301" s="62" t="str">
        <f t="shared" si="4"/>
        <v/>
      </c>
      <c r="H301" s="63" t="str">
        <f>IF($C301="","",IFERROR(VLOOKUP($C301,Categories!$A$5:$C$20,3,FALSE),""))</f>
        <v/>
      </c>
      <c r="I301" s="11"/>
    </row>
    <row r="302" spans="1:9" x14ac:dyDescent="0.3">
      <c r="A302" s="26"/>
      <c r="B302" s="11"/>
      <c r="C302" s="11"/>
      <c r="D302" s="27" t="str">
        <f>IF($C302="","",IFERROR(VLOOKUP($C302,Categories!$A$5:$C$20,2,FALSE),"? not in master"))</f>
        <v/>
      </c>
      <c r="E302" s="11"/>
      <c r="F302" s="61"/>
      <c r="G302" s="62" t="str">
        <f t="shared" si="4"/>
        <v/>
      </c>
      <c r="H302" s="63" t="str">
        <f>IF($C302="","",IFERROR(VLOOKUP($C302,Categories!$A$5:$C$20,3,FALSE),""))</f>
        <v/>
      </c>
      <c r="I302" s="11"/>
    </row>
    <row r="303" spans="1:9" x14ac:dyDescent="0.3">
      <c r="A303" s="26"/>
      <c r="B303" s="11"/>
      <c r="C303" s="11"/>
      <c r="D303" s="27" t="str">
        <f>IF($C303="","",IFERROR(VLOOKUP($C303,Categories!$A$5:$C$20,2,FALSE),"? not in master"))</f>
        <v/>
      </c>
      <c r="E303" s="11"/>
      <c r="F303" s="61"/>
      <c r="G303" s="62" t="str">
        <f t="shared" si="4"/>
        <v/>
      </c>
      <c r="H303" s="63" t="str">
        <f>IF($C303="","",IFERROR(VLOOKUP($C303,Categories!$A$5:$C$20,3,FALSE),""))</f>
        <v/>
      </c>
      <c r="I303" s="11"/>
    </row>
    <row r="304" spans="1:9" x14ac:dyDescent="0.3">
      <c r="A304" s="26"/>
      <c r="B304" s="11"/>
      <c r="C304" s="11"/>
      <c r="D304" s="27" t="str">
        <f>IF($C304="","",IFERROR(VLOOKUP($C304,Categories!$A$5:$C$20,2,FALSE),"? not in master"))</f>
        <v/>
      </c>
      <c r="E304" s="11"/>
      <c r="F304" s="61"/>
      <c r="G304" s="62" t="str">
        <f t="shared" si="4"/>
        <v/>
      </c>
      <c r="H304" s="63" t="str">
        <f>IF($C304="","",IFERROR(VLOOKUP($C304,Categories!$A$5:$C$20,3,FALSE),""))</f>
        <v/>
      </c>
      <c r="I304" s="11"/>
    </row>
    <row r="305" spans="1:9" x14ac:dyDescent="0.3">
      <c r="A305" s="26"/>
      <c r="B305" s="11"/>
      <c r="C305" s="11"/>
      <c r="D305" s="27" t="str">
        <f>IF($C305="","",IFERROR(VLOOKUP($C305,Categories!$A$5:$C$20,2,FALSE),"? not in master"))</f>
        <v/>
      </c>
      <c r="E305" s="11"/>
      <c r="F305" s="61"/>
      <c r="G305" s="62" t="str">
        <f t="shared" si="4"/>
        <v/>
      </c>
      <c r="H305" s="63" t="str">
        <f>IF($C305="","",IFERROR(VLOOKUP($C305,Categories!$A$5:$C$20,3,FALSE),""))</f>
        <v/>
      </c>
      <c r="I305" s="11"/>
    </row>
    <row r="306" spans="1:9" x14ac:dyDescent="0.3">
      <c r="A306" s="26"/>
      <c r="B306" s="11"/>
      <c r="C306" s="11"/>
      <c r="D306" s="27" t="str">
        <f>IF($C306="","",IFERROR(VLOOKUP($C306,Categories!$A$5:$C$20,2,FALSE),"? not in master"))</f>
        <v/>
      </c>
      <c r="E306" s="11"/>
      <c r="F306" s="61"/>
      <c r="G306" s="62" t="str">
        <f t="shared" si="4"/>
        <v/>
      </c>
      <c r="H306" s="63" t="str">
        <f>IF($C306="","",IFERROR(VLOOKUP($C306,Categories!$A$5:$C$20,3,FALSE),""))</f>
        <v/>
      </c>
      <c r="I306" s="11"/>
    </row>
    <row r="307" spans="1:9" x14ac:dyDescent="0.3">
      <c r="A307" s="26"/>
      <c r="B307" s="11"/>
      <c r="C307" s="11"/>
      <c r="D307" s="27" t="str">
        <f>IF($C307="","",IFERROR(VLOOKUP($C307,Categories!$A$5:$C$20,2,FALSE),"? not in master"))</f>
        <v/>
      </c>
      <c r="E307" s="11"/>
      <c r="F307" s="61"/>
      <c r="G307" s="62" t="str">
        <f t="shared" si="4"/>
        <v/>
      </c>
      <c r="H307" s="63" t="str">
        <f>IF($C307="","",IFERROR(VLOOKUP($C307,Categories!$A$5:$C$20,3,FALSE),""))</f>
        <v/>
      </c>
      <c r="I307" s="11"/>
    </row>
    <row r="308" spans="1:9" x14ac:dyDescent="0.3">
      <c r="A308" s="26"/>
      <c r="B308" s="11"/>
      <c r="C308" s="11"/>
      <c r="D308" s="27" t="str">
        <f>IF($C308="","",IFERROR(VLOOKUP($C308,Categories!$A$5:$C$20,2,FALSE),"? not in master"))</f>
        <v/>
      </c>
      <c r="E308" s="11"/>
      <c r="F308" s="61"/>
      <c r="G308" s="62" t="str">
        <f t="shared" si="4"/>
        <v/>
      </c>
      <c r="H308" s="63" t="str">
        <f>IF($C308="","",IFERROR(VLOOKUP($C308,Categories!$A$5:$C$20,3,FALSE),""))</f>
        <v/>
      </c>
      <c r="I308" s="11"/>
    </row>
    <row r="309" spans="1:9" x14ac:dyDescent="0.3">
      <c r="A309" s="26"/>
      <c r="B309" s="11"/>
      <c r="C309" s="11"/>
      <c r="D309" s="27" t="str">
        <f>IF($C309="","",IFERROR(VLOOKUP($C309,Categories!$A$5:$C$20,2,FALSE),"? not in master"))</f>
        <v/>
      </c>
      <c r="E309" s="11"/>
      <c r="F309" s="61"/>
      <c r="G309" s="62" t="str">
        <f t="shared" si="4"/>
        <v/>
      </c>
      <c r="H309" s="63" t="str">
        <f>IF($C309="","",IFERROR(VLOOKUP($C309,Categories!$A$5:$C$20,3,FALSE),""))</f>
        <v/>
      </c>
      <c r="I309" s="11"/>
    </row>
    <row r="310" spans="1:9" x14ac:dyDescent="0.3">
      <c r="A310" s="26"/>
      <c r="B310" s="11"/>
      <c r="C310" s="11"/>
      <c r="D310" s="27" t="str">
        <f>IF($C310="","",IFERROR(VLOOKUP($C310,Categories!$A$5:$C$20,2,FALSE),"? not in master"))</f>
        <v/>
      </c>
      <c r="E310" s="11"/>
      <c r="F310" s="61"/>
      <c r="G310" s="62" t="str">
        <f t="shared" si="4"/>
        <v/>
      </c>
      <c r="H310" s="63" t="str">
        <f>IF($C310="","",IFERROR(VLOOKUP($C310,Categories!$A$5:$C$20,3,FALSE),""))</f>
        <v/>
      </c>
      <c r="I310" s="11"/>
    </row>
    <row r="311" spans="1:9" x14ac:dyDescent="0.3">
      <c r="A311" s="26"/>
      <c r="B311" s="11"/>
      <c r="C311" s="11"/>
      <c r="D311" s="27" t="str">
        <f>IF($C311="","",IFERROR(VLOOKUP($C311,Categories!$A$5:$C$20,2,FALSE),"? not in master"))</f>
        <v/>
      </c>
      <c r="E311" s="11"/>
      <c r="F311" s="61"/>
      <c r="G311" s="62" t="str">
        <f t="shared" si="4"/>
        <v/>
      </c>
      <c r="H311" s="63" t="str">
        <f>IF($C311="","",IFERROR(VLOOKUP($C311,Categories!$A$5:$C$20,3,FALSE),""))</f>
        <v/>
      </c>
      <c r="I311" s="11"/>
    </row>
    <row r="312" spans="1:9" x14ac:dyDescent="0.3">
      <c r="A312" s="26"/>
      <c r="B312" s="11"/>
      <c r="C312" s="11"/>
      <c r="D312" s="27" t="str">
        <f>IF($C312="","",IFERROR(VLOOKUP($C312,Categories!$A$5:$C$20,2,FALSE),"? not in master"))</f>
        <v/>
      </c>
      <c r="E312" s="11"/>
      <c r="F312" s="61"/>
      <c r="G312" s="62" t="str">
        <f t="shared" si="4"/>
        <v/>
      </c>
      <c r="H312" s="63" t="str">
        <f>IF($C312="","",IFERROR(VLOOKUP($C312,Categories!$A$5:$C$20,3,FALSE),""))</f>
        <v/>
      </c>
      <c r="I312" s="11"/>
    </row>
    <row r="313" spans="1:9" x14ac:dyDescent="0.3">
      <c r="A313" s="26"/>
      <c r="B313" s="11"/>
      <c r="C313" s="11"/>
      <c r="D313" s="27" t="str">
        <f>IF($C313="","",IFERROR(VLOOKUP($C313,Categories!$A$5:$C$20,2,FALSE),"? not in master"))</f>
        <v/>
      </c>
      <c r="E313" s="11"/>
      <c r="F313" s="61"/>
      <c r="G313" s="62" t="str">
        <f t="shared" si="4"/>
        <v/>
      </c>
      <c r="H313" s="63" t="str">
        <f>IF($C313="","",IFERROR(VLOOKUP($C313,Categories!$A$5:$C$20,3,FALSE),""))</f>
        <v/>
      </c>
      <c r="I313" s="11"/>
    </row>
    <row r="314" spans="1:9" x14ac:dyDescent="0.3">
      <c r="A314" s="26"/>
      <c r="B314" s="11"/>
      <c r="C314" s="11"/>
      <c r="D314" s="27" t="str">
        <f>IF($C314="","",IFERROR(VLOOKUP($C314,Categories!$A$5:$C$20,2,FALSE),"? not in master"))</f>
        <v/>
      </c>
      <c r="E314" s="11"/>
      <c r="F314" s="61"/>
      <c r="G314" s="62" t="str">
        <f t="shared" si="4"/>
        <v/>
      </c>
      <c r="H314" s="63" t="str">
        <f>IF($C314="","",IFERROR(VLOOKUP($C314,Categories!$A$5:$C$20,3,FALSE),""))</f>
        <v/>
      </c>
      <c r="I314" s="11"/>
    </row>
    <row r="315" spans="1:9" x14ac:dyDescent="0.3">
      <c r="A315" s="26"/>
      <c r="B315" s="11"/>
      <c r="C315" s="11"/>
      <c r="D315" s="27" t="str">
        <f>IF($C315="","",IFERROR(VLOOKUP($C315,Categories!$A$5:$C$20,2,FALSE),"? not in master"))</f>
        <v/>
      </c>
      <c r="E315" s="11"/>
      <c r="F315" s="61"/>
      <c r="G315" s="62" t="str">
        <f t="shared" si="4"/>
        <v/>
      </c>
      <c r="H315" s="63" t="str">
        <f>IF($C315="","",IFERROR(VLOOKUP($C315,Categories!$A$5:$C$20,3,FALSE),""))</f>
        <v/>
      </c>
      <c r="I315" s="11"/>
    </row>
    <row r="316" spans="1:9" x14ac:dyDescent="0.3">
      <c r="A316" s="26"/>
      <c r="B316" s="11"/>
      <c r="C316" s="11"/>
      <c r="D316" s="27" t="str">
        <f>IF($C316="","",IFERROR(VLOOKUP($C316,Categories!$A$5:$C$20,2,FALSE),"? not in master"))</f>
        <v/>
      </c>
      <c r="E316" s="11"/>
      <c r="F316" s="61"/>
      <c r="G316" s="62" t="str">
        <f t="shared" si="4"/>
        <v/>
      </c>
      <c r="H316" s="63" t="str">
        <f>IF($C316="","",IFERROR(VLOOKUP($C316,Categories!$A$5:$C$20,3,FALSE),""))</f>
        <v/>
      </c>
      <c r="I316" s="11"/>
    </row>
    <row r="317" spans="1:9" x14ac:dyDescent="0.3">
      <c r="A317" s="26"/>
      <c r="B317" s="11"/>
      <c r="C317" s="11"/>
      <c r="D317" s="27" t="str">
        <f>IF($C317="","",IFERROR(VLOOKUP($C317,Categories!$A$5:$C$20,2,FALSE),"? not in master"))</f>
        <v/>
      </c>
      <c r="E317" s="11"/>
      <c r="F317" s="61"/>
      <c r="G317" s="62" t="str">
        <f t="shared" si="4"/>
        <v/>
      </c>
      <c r="H317" s="63" t="str">
        <f>IF($C317="","",IFERROR(VLOOKUP($C317,Categories!$A$5:$C$20,3,FALSE),""))</f>
        <v/>
      </c>
      <c r="I317" s="11"/>
    </row>
    <row r="318" spans="1:9" x14ac:dyDescent="0.3">
      <c r="A318" s="26"/>
      <c r="B318" s="11"/>
      <c r="C318" s="11"/>
      <c r="D318" s="27" t="str">
        <f>IF($C318="","",IFERROR(VLOOKUP($C318,Categories!$A$5:$C$20,2,FALSE),"? not in master"))</f>
        <v/>
      </c>
      <c r="E318" s="11"/>
      <c r="F318" s="61"/>
      <c r="G318" s="62" t="str">
        <f t="shared" si="4"/>
        <v/>
      </c>
      <c r="H318" s="63" t="str">
        <f>IF($C318="","",IFERROR(VLOOKUP($C318,Categories!$A$5:$C$20,3,FALSE),""))</f>
        <v/>
      </c>
      <c r="I318" s="11"/>
    </row>
    <row r="319" spans="1:9" x14ac:dyDescent="0.3">
      <c r="A319" s="26"/>
      <c r="B319" s="11"/>
      <c r="C319" s="11"/>
      <c r="D319" s="27" t="str">
        <f>IF($C319="","",IFERROR(VLOOKUP($C319,Categories!$A$5:$C$20,2,FALSE),"? not in master"))</f>
        <v/>
      </c>
      <c r="E319" s="11"/>
      <c r="F319" s="61"/>
      <c r="G319" s="62" t="str">
        <f t="shared" si="4"/>
        <v/>
      </c>
      <c r="H319" s="63" t="str">
        <f>IF($C319="","",IFERROR(VLOOKUP($C319,Categories!$A$5:$C$20,3,FALSE),""))</f>
        <v/>
      </c>
      <c r="I319" s="11"/>
    </row>
    <row r="320" spans="1:9" x14ac:dyDescent="0.3">
      <c r="A320" s="26"/>
      <c r="B320" s="11"/>
      <c r="C320" s="11"/>
      <c r="D320" s="27" t="str">
        <f>IF($C320="","",IFERROR(VLOOKUP($C320,Categories!$A$5:$C$20,2,FALSE),"? not in master"))</f>
        <v/>
      </c>
      <c r="E320" s="11"/>
      <c r="F320" s="61"/>
      <c r="G320" s="62" t="str">
        <f t="shared" si="4"/>
        <v/>
      </c>
      <c r="H320" s="63" t="str">
        <f>IF($C320="","",IFERROR(VLOOKUP($C320,Categories!$A$5:$C$20,3,FALSE),""))</f>
        <v/>
      </c>
      <c r="I320" s="11"/>
    </row>
    <row r="321" spans="1:9" x14ac:dyDescent="0.3">
      <c r="A321" s="26"/>
      <c r="B321" s="11"/>
      <c r="C321" s="11"/>
      <c r="D321" s="27" t="str">
        <f>IF($C321="","",IFERROR(VLOOKUP($C321,Categories!$A$5:$C$20,2,FALSE),"? not in master"))</f>
        <v/>
      </c>
      <c r="E321" s="11"/>
      <c r="F321" s="61"/>
      <c r="G321" s="62" t="str">
        <f t="shared" si="4"/>
        <v/>
      </c>
      <c r="H321" s="63" t="str">
        <f>IF($C321="","",IFERROR(VLOOKUP($C321,Categories!$A$5:$C$20,3,FALSE),""))</f>
        <v/>
      </c>
      <c r="I321" s="11"/>
    </row>
    <row r="322" spans="1:9" x14ac:dyDescent="0.3">
      <c r="A322" s="26"/>
      <c r="B322" s="11"/>
      <c r="C322" s="11"/>
      <c r="D322" s="27" t="str">
        <f>IF($C322="","",IFERROR(VLOOKUP($C322,Categories!$A$5:$C$20,2,FALSE),"? not in master"))</f>
        <v/>
      </c>
      <c r="E322" s="11"/>
      <c r="F322" s="61"/>
      <c r="G322" s="62" t="str">
        <f t="shared" si="4"/>
        <v/>
      </c>
      <c r="H322" s="63" t="str">
        <f>IF($C322="","",IFERROR(VLOOKUP($C322,Categories!$A$5:$C$20,3,FALSE),""))</f>
        <v/>
      </c>
      <c r="I322" s="11"/>
    </row>
    <row r="323" spans="1:9" x14ac:dyDescent="0.3">
      <c r="A323" s="26"/>
      <c r="B323" s="11"/>
      <c r="C323" s="11"/>
      <c r="D323" s="27" t="str">
        <f>IF($C323="","",IFERROR(VLOOKUP($C323,Categories!$A$5:$C$20,2,FALSE),"? not in master"))</f>
        <v/>
      </c>
      <c r="E323" s="11"/>
      <c r="F323" s="61"/>
      <c r="G323" s="62" t="str">
        <f t="shared" si="4"/>
        <v/>
      </c>
      <c r="H323" s="63" t="str">
        <f>IF($C323="","",IFERROR(VLOOKUP($C323,Categories!$A$5:$C$20,3,FALSE),""))</f>
        <v/>
      </c>
      <c r="I323" s="11"/>
    </row>
    <row r="324" spans="1:9" x14ac:dyDescent="0.3">
      <c r="A324" s="26"/>
      <c r="B324" s="11"/>
      <c r="C324" s="11"/>
      <c r="D324" s="27" t="str">
        <f>IF($C324="","",IFERROR(VLOOKUP($C324,Categories!$A$5:$C$20,2,FALSE),"? not in master"))</f>
        <v/>
      </c>
      <c r="E324" s="11"/>
      <c r="F324" s="61"/>
      <c r="G324" s="62" t="str">
        <f t="shared" si="4"/>
        <v/>
      </c>
      <c r="H324" s="63" t="str">
        <f>IF($C324="","",IFERROR(VLOOKUP($C324,Categories!$A$5:$C$20,3,FALSE),""))</f>
        <v/>
      </c>
      <c r="I324" s="11"/>
    </row>
    <row r="325" spans="1:9" x14ac:dyDescent="0.3">
      <c r="A325" s="26"/>
      <c r="B325" s="11"/>
      <c r="C325" s="11"/>
      <c r="D325" s="27" t="str">
        <f>IF($C325="","",IFERROR(VLOOKUP($C325,Categories!$A$5:$C$20,2,FALSE),"? not in master"))</f>
        <v/>
      </c>
      <c r="E325" s="11"/>
      <c r="F325" s="61"/>
      <c r="G325" s="62" t="str">
        <f t="shared" ref="G325:G388" si="5">IF($A325="","",TEXT($A325,"YYYY-MM"))</f>
        <v/>
      </c>
      <c r="H325" s="63" t="str">
        <f>IF($C325="","",IFERROR(VLOOKUP($C325,Categories!$A$5:$C$20,3,FALSE),""))</f>
        <v/>
      </c>
      <c r="I325" s="11"/>
    </row>
    <row r="326" spans="1:9" x14ac:dyDescent="0.3">
      <c r="A326" s="26"/>
      <c r="B326" s="11"/>
      <c r="C326" s="11"/>
      <c r="D326" s="27" t="str">
        <f>IF($C326="","",IFERROR(VLOOKUP($C326,Categories!$A$5:$C$20,2,FALSE),"? not in master"))</f>
        <v/>
      </c>
      <c r="E326" s="11"/>
      <c r="F326" s="61"/>
      <c r="G326" s="62" t="str">
        <f t="shared" si="5"/>
        <v/>
      </c>
      <c r="H326" s="63" t="str">
        <f>IF($C326="","",IFERROR(VLOOKUP($C326,Categories!$A$5:$C$20,3,FALSE),""))</f>
        <v/>
      </c>
      <c r="I326" s="11"/>
    </row>
    <row r="327" spans="1:9" x14ac:dyDescent="0.3">
      <c r="A327" s="26"/>
      <c r="B327" s="11"/>
      <c r="C327" s="11"/>
      <c r="D327" s="27" t="str">
        <f>IF($C327="","",IFERROR(VLOOKUP($C327,Categories!$A$5:$C$20,2,FALSE),"? not in master"))</f>
        <v/>
      </c>
      <c r="E327" s="11"/>
      <c r="F327" s="61"/>
      <c r="G327" s="62" t="str">
        <f t="shared" si="5"/>
        <v/>
      </c>
      <c r="H327" s="63" t="str">
        <f>IF($C327="","",IFERROR(VLOOKUP($C327,Categories!$A$5:$C$20,3,FALSE),""))</f>
        <v/>
      </c>
      <c r="I327" s="11"/>
    </row>
    <row r="328" spans="1:9" x14ac:dyDescent="0.3">
      <c r="A328" s="26"/>
      <c r="B328" s="11"/>
      <c r="C328" s="11"/>
      <c r="D328" s="27" t="str">
        <f>IF($C328="","",IFERROR(VLOOKUP($C328,Categories!$A$5:$C$20,2,FALSE),"? not in master"))</f>
        <v/>
      </c>
      <c r="E328" s="11"/>
      <c r="F328" s="61"/>
      <c r="G328" s="62" t="str">
        <f t="shared" si="5"/>
        <v/>
      </c>
      <c r="H328" s="63" t="str">
        <f>IF($C328="","",IFERROR(VLOOKUP($C328,Categories!$A$5:$C$20,3,FALSE),""))</f>
        <v/>
      </c>
      <c r="I328" s="11"/>
    </row>
    <row r="329" spans="1:9" x14ac:dyDescent="0.3">
      <c r="A329" s="26"/>
      <c r="B329" s="11"/>
      <c r="C329" s="11"/>
      <c r="D329" s="27" t="str">
        <f>IF($C329="","",IFERROR(VLOOKUP($C329,Categories!$A$5:$C$20,2,FALSE),"? not in master"))</f>
        <v/>
      </c>
      <c r="E329" s="11"/>
      <c r="F329" s="61"/>
      <c r="G329" s="62" t="str">
        <f t="shared" si="5"/>
        <v/>
      </c>
      <c r="H329" s="63" t="str">
        <f>IF($C329="","",IFERROR(VLOOKUP($C329,Categories!$A$5:$C$20,3,FALSE),""))</f>
        <v/>
      </c>
      <c r="I329" s="11"/>
    </row>
    <row r="330" spans="1:9" x14ac:dyDescent="0.3">
      <c r="A330" s="26"/>
      <c r="B330" s="11"/>
      <c r="C330" s="11"/>
      <c r="D330" s="27" t="str">
        <f>IF($C330="","",IFERROR(VLOOKUP($C330,Categories!$A$5:$C$20,2,FALSE),"? not in master"))</f>
        <v/>
      </c>
      <c r="E330" s="11"/>
      <c r="F330" s="61"/>
      <c r="G330" s="62" t="str">
        <f t="shared" si="5"/>
        <v/>
      </c>
      <c r="H330" s="63" t="str">
        <f>IF($C330="","",IFERROR(VLOOKUP($C330,Categories!$A$5:$C$20,3,FALSE),""))</f>
        <v/>
      </c>
      <c r="I330" s="11"/>
    </row>
    <row r="331" spans="1:9" x14ac:dyDescent="0.3">
      <c r="A331" s="26"/>
      <c r="B331" s="11"/>
      <c r="C331" s="11"/>
      <c r="D331" s="27" t="str">
        <f>IF($C331="","",IFERROR(VLOOKUP($C331,Categories!$A$5:$C$20,2,FALSE),"? not in master"))</f>
        <v/>
      </c>
      <c r="E331" s="11"/>
      <c r="F331" s="61"/>
      <c r="G331" s="62" t="str">
        <f t="shared" si="5"/>
        <v/>
      </c>
      <c r="H331" s="63" t="str">
        <f>IF($C331="","",IFERROR(VLOOKUP($C331,Categories!$A$5:$C$20,3,FALSE),""))</f>
        <v/>
      </c>
      <c r="I331" s="11"/>
    </row>
    <row r="332" spans="1:9" x14ac:dyDescent="0.3">
      <c r="A332" s="26"/>
      <c r="B332" s="11"/>
      <c r="C332" s="11"/>
      <c r="D332" s="27" t="str">
        <f>IF($C332="","",IFERROR(VLOOKUP($C332,Categories!$A$5:$C$20,2,FALSE),"? not in master"))</f>
        <v/>
      </c>
      <c r="E332" s="11"/>
      <c r="F332" s="61"/>
      <c r="G332" s="62" t="str">
        <f t="shared" si="5"/>
        <v/>
      </c>
      <c r="H332" s="63" t="str">
        <f>IF($C332="","",IFERROR(VLOOKUP($C332,Categories!$A$5:$C$20,3,FALSE),""))</f>
        <v/>
      </c>
      <c r="I332" s="11"/>
    </row>
    <row r="333" spans="1:9" x14ac:dyDescent="0.3">
      <c r="A333" s="26"/>
      <c r="B333" s="11"/>
      <c r="C333" s="11"/>
      <c r="D333" s="27" t="str">
        <f>IF($C333="","",IFERROR(VLOOKUP($C333,Categories!$A$5:$C$20,2,FALSE),"? not in master"))</f>
        <v/>
      </c>
      <c r="E333" s="11"/>
      <c r="F333" s="61"/>
      <c r="G333" s="62" t="str">
        <f t="shared" si="5"/>
        <v/>
      </c>
      <c r="H333" s="63" t="str">
        <f>IF($C333="","",IFERROR(VLOOKUP($C333,Categories!$A$5:$C$20,3,FALSE),""))</f>
        <v/>
      </c>
      <c r="I333" s="11"/>
    </row>
    <row r="334" spans="1:9" x14ac:dyDescent="0.3">
      <c r="A334" s="26"/>
      <c r="B334" s="11"/>
      <c r="C334" s="11"/>
      <c r="D334" s="27" t="str">
        <f>IF($C334="","",IFERROR(VLOOKUP($C334,Categories!$A$5:$C$20,2,FALSE),"? not in master"))</f>
        <v/>
      </c>
      <c r="E334" s="11"/>
      <c r="F334" s="61"/>
      <c r="G334" s="62" t="str">
        <f t="shared" si="5"/>
        <v/>
      </c>
      <c r="H334" s="63" t="str">
        <f>IF($C334="","",IFERROR(VLOOKUP($C334,Categories!$A$5:$C$20,3,FALSE),""))</f>
        <v/>
      </c>
      <c r="I334" s="11"/>
    </row>
    <row r="335" spans="1:9" x14ac:dyDescent="0.3">
      <c r="A335" s="26"/>
      <c r="B335" s="11"/>
      <c r="C335" s="11"/>
      <c r="D335" s="27" t="str">
        <f>IF($C335="","",IFERROR(VLOOKUP($C335,Categories!$A$5:$C$20,2,FALSE),"? not in master"))</f>
        <v/>
      </c>
      <c r="E335" s="11"/>
      <c r="F335" s="61"/>
      <c r="G335" s="62" t="str">
        <f t="shared" si="5"/>
        <v/>
      </c>
      <c r="H335" s="63" t="str">
        <f>IF($C335="","",IFERROR(VLOOKUP($C335,Categories!$A$5:$C$20,3,FALSE),""))</f>
        <v/>
      </c>
      <c r="I335" s="11"/>
    </row>
    <row r="336" spans="1:9" x14ac:dyDescent="0.3">
      <c r="A336" s="26"/>
      <c r="B336" s="11"/>
      <c r="C336" s="11"/>
      <c r="D336" s="27" t="str">
        <f>IF($C336="","",IFERROR(VLOOKUP($C336,Categories!$A$5:$C$20,2,FALSE),"? not in master"))</f>
        <v/>
      </c>
      <c r="E336" s="11"/>
      <c r="F336" s="61"/>
      <c r="G336" s="62" t="str">
        <f t="shared" si="5"/>
        <v/>
      </c>
      <c r="H336" s="63" t="str">
        <f>IF($C336="","",IFERROR(VLOOKUP($C336,Categories!$A$5:$C$20,3,FALSE),""))</f>
        <v/>
      </c>
      <c r="I336" s="11"/>
    </row>
    <row r="337" spans="1:9" x14ac:dyDescent="0.3">
      <c r="A337" s="26"/>
      <c r="B337" s="11"/>
      <c r="C337" s="11"/>
      <c r="D337" s="27" t="str">
        <f>IF($C337="","",IFERROR(VLOOKUP($C337,Categories!$A$5:$C$20,2,FALSE),"? not in master"))</f>
        <v/>
      </c>
      <c r="E337" s="11"/>
      <c r="F337" s="61"/>
      <c r="G337" s="62" t="str">
        <f t="shared" si="5"/>
        <v/>
      </c>
      <c r="H337" s="63" t="str">
        <f>IF($C337="","",IFERROR(VLOOKUP($C337,Categories!$A$5:$C$20,3,FALSE),""))</f>
        <v/>
      </c>
      <c r="I337" s="11"/>
    </row>
    <row r="338" spans="1:9" x14ac:dyDescent="0.3">
      <c r="A338" s="26"/>
      <c r="B338" s="11"/>
      <c r="C338" s="11"/>
      <c r="D338" s="27" t="str">
        <f>IF($C338="","",IFERROR(VLOOKUP($C338,Categories!$A$5:$C$20,2,FALSE),"? not in master"))</f>
        <v/>
      </c>
      <c r="E338" s="11"/>
      <c r="F338" s="61"/>
      <c r="G338" s="62" t="str">
        <f t="shared" si="5"/>
        <v/>
      </c>
      <c r="H338" s="63" t="str">
        <f>IF($C338="","",IFERROR(VLOOKUP($C338,Categories!$A$5:$C$20,3,FALSE),""))</f>
        <v/>
      </c>
      <c r="I338" s="11"/>
    </row>
    <row r="339" spans="1:9" x14ac:dyDescent="0.3">
      <c r="A339" s="26"/>
      <c r="B339" s="11"/>
      <c r="C339" s="11"/>
      <c r="D339" s="27" t="str">
        <f>IF($C339="","",IFERROR(VLOOKUP($C339,Categories!$A$5:$C$20,2,FALSE),"? not in master"))</f>
        <v/>
      </c>
      <c r="E339" s="11"/>
      <c r="F339" s="61"/>
      <c r="G339" s="62" t="str">
        <f t="shared" si="5"/>
        <v/>
      </c>
      <c r="H339" s="63" t="str">
        <f>IF($C339="","",IFERROR(VLOOKUP($C339,Categories!$A$5:$C$20,3,FALSE),""))</f>
        <v/>
      </c>
      <c r="I339" s="11"/>
    </row>
    <row r="340" spans="1:9" x14ac:dyDescent="0.3">
      <c r="A340" s="26"/>
      <c r="B340" s="11"/>
      <c r="C340" s="11"/>
      <c r="D340" s="27" t="str">
        <f>IF($C340="","",IFERROR(VLOOKUP($C340,Categories!$A$5:$C$20,2,FALSE),"? not in master"))</f>
        <v/>
      </c>
      <c r="E340" s="11"/>
      <c r="F340" s="61"/>
      <c r="G340" s="62" t="str">
        <f t="shared" si="5"/>
        <v/>
      </c>
      <c r="H340" s="63" t="str">
        <f>IF($C340="","",IFERROR(VLOOKUP($C340,Categories!$A$5:$C$20,3,FALSE),""))</f>
        <v/>
      </c>
      <c r="I340" s="11"/>
    </row>
    <row r="341" spans="1:9" x14ac:dyDescent="0.3">
      <c r="A341" s="26"/>
      <c r="B341" s="11"/>
      <c r="C341" s="11"/>
      <c r="D341" s="27" t="str">
        <f>IF($C341="","",IFERROR(VLOOKUP($C341,Categories!$A$5:$C$20,2,FALSE),"? not in master"))</f>
        <v/>
      </c>
      <c r="E341" s="11"/>
      <c r="F341" s="61"/>
      <c r="G341" s="62" t="str">
        <f t="shared" si="5"/>
        <v/>
      </c>
      <c r="H341" s="63" t="str">
        <f>IF($C341="","",IFERROR(VLOOKUP($C341,Categories!$A$5:$C$20,3,FALSE),""))</f>
        <v/>
      </c>
      <c r="I341" s="11"/>
    </row>
    <row r="342" spans="1:9" x14ac:dyDescent="0.3">
      <c r="A342" s="26"/>
      <c r="B342" s="11"/>
      <c r="C342" s="11"/>
      <c r="D342" s="27" t="str">
        <f>IF($C342="","",IFERROR(VLOOKUP($C342,Categories!$A$5:$C$20,2,FALSE),"? not in master"))</f>
        <v/>
      </c>
      <c r="E342" s="11"/>
      <c r="F342" s="61"/>
      <c r="G342" s="62" t="str">
        <f t="shared" si="5"/>
        <v/>
      </c>
      <c r="H342" s="63" t="str">
        <f>IF($C342="","",IFERROR(VLOOKUP($C342,Categories!$A$5:$C$20,3,FALSE),""))</f>
        <v/>
      </c>
      <c r="I342" s="11"/>
    </row>
    <row r="343" spans="1:9" x14ac:dyDescent="0.3">
      <c r="A343" s="26"/>
      <c r="B343" s="11"/>
      <c r="C343" s="11"/>
      <c r="D343" s="27" t="str">
        <f>IF($C343="","",IFERROR(VLOOKUP($C343,Categories!$A$5:$C$20,2,FALSE),"? not in master"))</f>
        <v/>
      </c>
      <c r="E343" s="11"/>
      <c r="F343" s="61"/>
      <c r="G343" s="62" t="str">
        <f t="shared" si="5"/>
        <v/>
      </c>
      <c r="H343" s="63" t="str">
        <f>IF($C343="","",IFERROR(VLOOKUP($C343,Categories!$A$5:$C$20,3,FALSE),""))</f>
        <v/>
      </c>
      <c r="I343" s="11"/>
    </row>
    <row r="344" spans="1:9" x14ac:dyDescent="0.3">
      <c r="A344" s="26"/>
      <c r="B344" s="11"/>
      <c r="C344" s="11"/>
      <c r="D344" s="27" t="str">
        <f>IF($C344="","",IFERROR(VLOOKUP($C344,Categories!$A$5:$C$20,2,FALSE),"? not in master"))</f>
        <v/>
      </c>
      <c r="E344" s="11"/>
      <c r="F344" s="61"/>
      <c r="G344" s="62" t="str">
        <f t="shared" si="5"/>
        <v/>
      </c>
      <c r="H344" s="63" t="str">
        <f>IF($C344="","",IFERROR(VLOOKUP($C344,Categories!$A$5:$C$20,3,FALSE),""))</f>
        <v/>
      </c>
      <c r="I344" s="11"/>
    </row>
    <row r="345" spans="1:9" x14ac:dyDescent="0.3">
      <c r="A345" s="26"/>
      <c r="B345" s="11"/>
      <c r="C345" s="11"/>
      <c r="D345" s="27" t="str">
        <f>IF($C345="","",IFERROR(VLOOKUP($C345,Categories!$A$5:$C$20,2,FALSE),"? not in master"))</f>
        <v/>
      </c>
      <c r="E345" s="11"/>
      <c r="F345" s="61"/>
      <c r="G345" s="62" t="str">
        <f t="shared" si="5"/>
        <v/>
      </c>
      <c r="H345" s="63" t="str">
        <f>IF($C345="","",IFERROR(VLOOKUP($C345,Categories!$A$5:$C$20,3,FALSE),""))</f>
        <v/>
      </c>
      <c r="I345" s="11"/>
    </row>
    <row r="346" spans="1:9" x14ac:dyDescent="0.3">
      <c r="A346" s="26"/>
      <c r="B346" s="11"/>
      <c r="C346" s="11"/>
      <c r="D346" s="27" t="str">
        <f>IF($C346="","",IFERROR(VLOOKUP($C346,Categories!$A$5:$C$20,2,FALSE),"? not in master"))</f>
        <v/>
      </c>
      <c r="E346" s="11"/>
      <c r="F346" s="61"/>
      <c r="G346" s="62" t="str">
        <f t="shared" si="5"/>
        <v/>
      </c>
      <c r="H346" s="63" t="str">
        <f>IF($C346="","",IFERROR(VLOOKUP($C346,Categories!$A$5:$C$20,3,FALSE),""))</f>
        <v/>
      </c>
      <c r="I346" s="11"/>
    </row>
    <row r="347" spans="1:9" x14ac:dyDescent="0.3">
      <c r="A347" s="26"/>
      <c r="B347" s="11"/>
      <c r="C347" s="11"/>
      <c r="D347" s="27" t="str">
        <f>IF($C347="","",IFERROR(VLOOKUP($C347,Categories!$A$5:$C$20,2,FALSE),"? not in master"))</f>
        <v/>
      </c>
      <c r="E347" s="11"/>
      <c r="F347" s="61"/>
      <c r="G347" s="62" t="str">
        <f t="shared" si="5"/>
        <v/>
      </c>
      <c r="H347" s="63" t="str">
        <f>IF($C347="","",IFERROR(VLOOKUP($C347,Categories!$A$5:$C$20,3,FALSE),""))</f>
        <v/>
      </c>
      <c r="I347" s="11"/>
    </row>
    <row r="348" spans="1:9" x14ac:dyDescent="0.3">
      <c r="A348" s="26"/>
      <c r="B348" s="11"/>
      <c r="C348" s="11"/>
      <c r="D348" s="27" t="str">
        <f>IF($C348="","",IFERROR(VLOOKUP($C348,Categories!$A$5:$C$20,2,FALSE),"? not in master"))</f>
        <v/>
      </c>
      <c r="E348" s="11"/>
      <c r="F348" s="61"/>
      <c r="G348" s="62" t="str">
        <f t="shared" si="5"/>
        <v/>
      </c>
      <c r="H348" s="63" t="str">
        <f>IF($C348="","",IFERROR(VLOOKUP($C348,Categories!$A$5:$C$20,3,FALSE),""))</f>
        <v/>
      </c>
      <c r="I348" s="11"/>
    </row>
    <row r="349" spans="1:9" x14ac:dyDescent="0.3">
      <c r="A349" s="26"/>
      <c r="B349" s="11"/>
      <c r="C349" s="11"/>
      <c r="D349" s="27" t="str">
        <f>IF($C349="","",IFERROR(VLOOKUP($C349,Categories!$A$5:$C$20,2,FALSE),"? not in master"))</f>
        <v/>
      </c>
      <c r="E349" s="11"/>
      <c r="F349" s="61"/>
      <c r="G349" s="62" t="str">
        <f t="shared" si="5"/>
        <v/>
      </c>
      <c r="H349" s="63" t="str">
        <f>IF($C349="","",IFERROR(VLOOKUP($C349,Categories!$A$5:$C$20,3,FALSE),""))</f>
        <v/>
      </c>
      <c r="I349" s="11"/>
    </row>
    <row r="350" spans="1:9" x14ac:dyDescent="0.3">
      <c r="A350" s="26"/>
      <c r="B350" s="11"/>
      <c r="C350" s="11"/>
      <c r="D350" s="27" t="str">
        <f>IF($C350="","",IFERROR(VLOOKUP($C350,Categories!$A$5:$C$20,2,FALSE),"? not in master"))</f>
        <v/>
      </c>
      <c r="E350" s="11"/>
      <c r="F350" s="61"/>
      <c r="G350" s="62" t="str">
        <f t="shared" si="5"/>
        <v/>
      </c>
      <c r="H350" s="63" t="str">
        <f>IF($C350="","",IFERROR(VLOOKUP($C350,Categories!$A$5:$C$20,3,FALSE),""))</f>
        <v/>
      </c>
      <c r="I350" s="11"/>
    </row>
    <row r="351" spans="1:9" x14ac:dyDescent="0.3">
      <c r="A351" s="26"/>
      <c r="B351" s="11"/>
      <c r="C351" s="11"/>
      <c r="D351" s="27" t="str">
        <f>IF($C351="","",IFERROR(VLOOKUP($C351,Categories!$A$5:$C$20,2,FALSE),"? not in master"))</f>
        <v/>
      </c>
      <c r="E351" s="11"/>
      <c r="F351" s="61"/>
      <c r="G351" s="62" t="str">
        <f t="shared" si="5"/>
        <v/>
      </c>
      <c r="H351" s="63" t="str">
        <f>IF($C351="","",IFERROR(VLOOKUP($C351,Categories!$A$5:$C$20,3,FALSE),""))</f>
        <v/>
      </c>
      <c r="I351" s="11"/>
    </row>
    <row r="352" spans="1:9" x14ac:dyDescent="0.3">
      <c r="A352" s="26"/>
      <c r="B352" s="11"/>
      <c r="C352" s="11"/>
      <c r="D352" s="27" t="str">
        <f>IF($C352="","",IFERROR(VLOOKUP($C352,Categories!$A$5:$C$20,2,FALSE),"? not in master"))</f>
        <v/>
      </c>
      <c r="E352" s="11"/>
      <c r="F352" s="61"/>
      <c r="G352" s="62" t="str">
        <f t="shared" si="5"/>
        <v/>
      </c>
      <c r="H352" s="63" t="str">
        <f>IF($C352="","",IFERROR(VLOOKUP($C352,Categories!$A$5:$C$20,3,FALSE),""))</f>
        <v/>
      </c>
      <c r="I352" s="11"/>
    </row>
    <row r="353" spans="1:9" x14ac:dyDescent="0.3">
      <c r="A353" s="26"/>
      <c r="B353" s="11"/>
      <c r="C353" s="11"/>
      <c r="D353" s="27" t="str">
        <f>IF($C353="","",IFERROR(VLOOKUP($C353,Categories!$A$5:$C$20,2,FALSE),"? not in master"))</f>
        <v/>
      </c>
      <c r="E353" s="11"/>
      <c r="F353" s="61"/>
      <c r="G353" s="62" t="str">
        <f t="shared" si="5"/>
        <v/>
      </c>
      <c r="H353" s="63" t="str">
        <f>IF($C353="","",IFERROR(VLOOKUP($C353,Categories!$A$5:$C$20,3,FALSE),""))</f>
        <v/>
      </c>
      <c r="I353" s="11"/>
    </row>
    <row r="354" spans="1:9" x14ac:dyDescent="0.3">
      <c r="A354" s="26"/>
      <c r="B354" s="11"/>
      <c r="C354" s="11"/>
      <c r="D354" s="27" t="str">
        <f>IF($C354="","",IFERROR(VLOOKUP($C354,Categories!$A$5:$C$20,2,FALSE),"? not in master"))</f>
        <v/>
      </c>
      <c r="E354" s="11"/>
      <c r="F354" s="61"/>
      <c r="G354" s="62" t="str">
        <f t="shared" si="5"/>
        <v/>
      </c>
      <c r="H354" s="63" t="str">
        <f>IF($C354="","",IFERROR(VLOOKUP($C354,Categories!$A$5:$C$20,3,FALSE),""))</f>
        <v/>
      </c>
      <c r="I354" s="11"/>
    </row>
    <row r="355" spans="1:9" x14ac:dyDescent="0.3">
      <c r="A355" s="26"/>
      <c r="B355" s="11"/>
      <c r="C355" s="11"/>
      <c r="D355" s="27" t="str">
        <f>IF($C355="","",IFERROR(VLOOKUP($C355,Categories!$A$5:$C$20,2,FALSE),"? not in master"))</f>
        <v/>
      </c>
      <c r="E355" s="11"/>
      <c r="F355" s="61"/>
      <c r="G355" s="62" t="str">
        <f t="shared" si="5"/>
        <v/>
      </c>
      <c r="H355" s="63" t="str">
        <f>IF($C355="","",IFERROR(VLOOKUP($C355,Categories!$A$5:$C$20,3,FALSE),""))</f>
        <v/>
      </c>
      <c r="I355" s="11"/>
    </row>
    <row r="356" spans="1:9" x14ac:dyDescent="0.3">
      <c r="A356" s="26"/>
      <c r="B356" s="11"/>
      <c r="C356" s="11"/>
      <c r="D356" s="27" t="str">
        <f>IF($C356="","",IFERROR(VLOOKUP($C356,Categories!$A$5:$C$20,2,FALSE),"? not in master"))</f>
        <v/>
      </c>
      <c r="E356" s="11"/>
      <c r="F356" s="61"/>
      <c r="G356" s="62" t="str">
        <f t="shared" si="5"/>
        <v/>
      </c>
      <c r="H356" s="63" t="str">
        <f>IF($C356="","",IFERROR(VLOOKUP($C356,Categories!$A$5:$C$20,3,FALSE),""))</f>
        <v/>
      </c>
      <c r="I356" s="11"/>
    </row>
    <row r="357" spans="1:9" x14ac:dyDescent="0.3">
      <c r="A357" s="26"/>
      <c r="B357" s="11"/>
      <c r="C357" s="11"/>
      <c r="D357" s="27" t="str">
        <f>IF($C357="","",IFERROR(VLOOKUP($C357,Categories!$A$5:$C$20,2,FALSE),"? not in master"))</f>
        <v/>
      </c>
      <c r="E357" s="11"/>
      <c r="F357" s="61"/>
      <c r="G357" s="62" t="str">
        <f t="shared" si="5"/>
        <v/>
      </c>
      <c r="H357" s="63" t="str">
        <f>IF($C357="","",IFERROR(VLOOKUP($C357,Categories!$A$5:$C$20,3,FALSE),""))</f>
        <v/>
      </c>
      <c r="I357" s="11"/>
    </row>
    <row r="358" spans="1:9" x14ac:dyDescent="0.3">
      <c r="A358" s="26"/>
      <c r="B358" s="11"/>
      <c r="C358" s="11"/>
      <c r="D358" s="27" t="str">
        <f>IF($C358="","",IFERROR(VLOOKUP($C358,Categories!$A$5:$C$20,2,FALSE),"? not in master"))</f>
        <v/>
      </c>
      <c r="E358" s="11"/>
      <c r="F358" s="61"/>
      <c r="G358" s="62" t="str">
        <f t="shared" si="5"/>
        <v/>
      </c>
      <c r="H358" s="63" t="str">
        <f>IF($C358="","",IFERROR(VLOOKUP($C358,Categories!$A$5:$C$20,3,FALSE),""))</f>
        <v/>
      </c>
      <c r="I358" s="11"/>
    </row>
    <row r="359" spans="1:9" x14ac:dyDescent="0.3">
      <c r="A359" s="26"/>
      <c r="B359" s="11"/>
      <c r="C359" s="11"/>
      <c r="D359" s="27" t="str">
        <f>IF($C359="","",IFERROR(VLOOKUP($C359,Categories!$A$5:$C$20,2,FALSE),"? not in master"))</f>
        <v/>
      </c>
      <c r="E359" s="11"/>
      <c r="F359" s="61"/>
      <c r="G359" s="62" t="str">
        <f t="shared" si="5"/>
        <v/>
      </c>
      <c r="H359" s="63" t="str">
        <f>IF($C359="","",IFERROR(VLOOKUP($C359,Categories!$A$5:$C$20,3,FALSE),""))</f>
        <v/>
      </c>
      <c r="I359" s="11"/>
    </row>
    <row r="360" spans="1:9" x14ac:dyDescent="0.3">
      <c r="A360" s="26"/>
      <c r="B360" s="11"/>
      <c r="C360" s="11"/>
      <c r="D360" s="27" t="str">
        <f>IF($C360="","",IFERROR(VLOOKUP($C360,Categories!$A$5:$C$20,2,FALSE),"? not in master"))</f>
        <v/>
      </c>
      <c r="E360" s="11"/>
      <c r="F360" s="61"/>
      <c r="G360" s="62" t="str">
        <f t="shared" si="5"/>
        <v/>
      </c>
      <c r="H360" s="63" t="str">
        <f>IF($C360="","",IFERROR(VLOOKUP($C360,Categories!$A$5:$C$20,3,FALSE),""))</f>
        <v/>
      </c>
      <c r="I360" s="11"/>
    </row>
    <row r="361" spans="1:9" x14ac:dyDescent="0.3">
      <c r="A361" s="26"/>
      <c r="B361" s="11"/>
      <c r="C361" s="11"/>
      <c r="D361" s="27" t="str">
        <f>IF($C361="","",IFERROR(VLOOKUP($C361,Categories!$A$5:$C$20,2,FALSE),"? not in master"))</f>
        <v/>
      </c>
      <c r="E361" s="11"/>
      <c r="F361" s="61"/>
      <c r="G361" s="62" t="str">
        <f t="shared" si="5"/>
        <v/>
      </c>
      <c r="H361" s="63" t="str">
        <f>IF($C361="","",IFERROR(VLOOKUP($C361,Categories!$A$5:$C$20,3,FALSE),""))</f>
        <v/>
      </c>
      <c r="I361" s="11"/>
    </row>
    <row r="362" spans="1:9" x14ac:dyDescent="0.3">
      <c r="A362" s="26"/>
      <c r="B362" s="11"/>
      <c r="C362" s="11"/>
      <c r="D362" s="27" t="str">
        <f>IF($C362="","",IFERROR(VLOOKUP($C362,Categories!$A$5:$C$20,2,FALSE),"? not in master"))</f>
        <v/>
      </c>
      <c r="E362" s="11"/>
      <c r="F362" s="61"/>
      <c r="G362" s="62" t="str">
        <f t="shared" si="5"/>
        <v/>
      </c>
      <c r="H362" s="63" t="str">
        <f>IF($C362="","",IFERROR(VLOOKUP($C362,Categories!$A$5:$C$20,3,FALSE),""))</f>
        <v/>
      </c>
      <c r="I362" s="11"/>
    </row>
    <row r="363" spans="1:9" x14ac:dyDescent="0.3">
      <c r="A363" s="26"/>
      <c r="B363" s="11"/>
      <c r="C363" s="11"/>
      <c r="D363" s="27" t="str">
        <f>IF($C363="","",IFERROR(VLOOKUP($C363,Categories!$A$5:$C$20,2,FALSE),"? not in master"))</f>
        <v/>
      </c>
      <c r="E363" s="11"/>
      <c r="F363" s="61"/>
      <c r="G363" s="62" t="str">
        <f t="shared" si="5"/>
        <v/>
      </c>
      <c r="H363" s="63" t="str">
        <f>IF($C363="","",IFERROR(VLOOKUP($C363,Categories!$A$5:$C$20,3,FALSE),""))</f>
        <v/>
      </c>
      <c r="I363" s="11"/>
    </row>
    <row r="364" spans="1:9" x14ac:dyDescent="0.3">
      <c r="A364" s="26"/>
      <c r="B364" s="11"/>
      <c r="C364" s="11"/>
      <c r="D364" s="27" t="str">
        <f>IF($C364="","",IFERROR(VLOOKUP($C364,Categories!$A$5:$C$20,2,FALSE),"? not in master"))</f>
        <v/>
      </c>
      <c r="E364" s="11"/>
      <c r="F364" s="61"/>
      <c r="G364" s="62" t="str">
        <f t="shared" si="5"/>
        <v/>
      </c>
      <c r="H364" s="63" t="str">
        <f>IF($C364="","",IFERROR(VLOOKUP($C364,Categories!$A$5:$C$20,3,FALSE),""))</f>
        <v/>
      </c>
      <c r="I364" s="11"/>
    </row>
    <row r="365" spans="1:9" x14ac:dyDescent="0.3">
      <c r="A365" s="26"/>
      <c r="B365" s="11"/>
      <c r="C365" s="11"/>
      <c r="D365" s="27" t="str">
        <f>IF($C365="","",IFERROR(VLOOKUP($C365,Categories!$A$5:$C$20,2,FALSE),"? not in master"))</f>
        <v/>
      </c>
      <c r="E365" s="11"/>
      <c r="F365" s="61"/>
      <c r="G365" s="62" t="str">
        <f t="shared" si="5"/>
        <v/>
      </c>
      <c r="H365" s="63" t="str">
        <f>IF($C365="","",IFERROR(VLOOKUP($C365,Categories!$A$5:$C$20,3,FALSE),""))</f>
        <v/>
      </c>
      <c r="I365" s="11"/>
    </row>
    <row r="366" spans="1:9" x14ac:dyDescent="0.3">
      <c r="A366" s="26"/>
      <c r="B366" s="11"/>
      <c r="C366" s="11"/>
      <c r="D366" s="27" t="str">
        <f>IF($C366="","",IFERROR(VLOOKUP($C366,Categories!$A$5:$C$20,2,FALSE),"? not in master"))</f>
        <v/>
      </c>
      <c r="E366" s="11"/>
      <c r="F366" s="61"/>
      <c r="G366" s="62" t="str">
        <f t="shared" si="5"/>
        <v/>
      </c>
      <c r="H366" s="63" t="str">
        <f>IF($C366="","",IFERROR(VLOOKUP($C366,Categories!$A$5:$C$20,3,FALSE),""))</f>
        <v/>
      </c>
      <c r="I366" s="11"/>
    </row>
    <row r="367" spans="1:9" x14ac:dyDescent="0.3">
      <c r="A367" s="26"/>
      <c r="B367" s="11"/>
      <c r="C367" s="11"/>
      <c r="D367" s="27" t="str">
        <f>IF($C367="","",IFERROR(VLOOKUP($C367,Categories!$A$5:$C$20,2,FALSE),"? not in master"))</f>
        <v/>
      </c>
      <c r="E367" s="11"/>
      <c r="F367" s="61"/>
      <c r="G367" s="62" t="str">
        <f t="shared" si="5"/>
        <v/>
      </c>
      <c r="H367" s="63" t="str">
        <f>IF($C367="","",IFERROR(VLOOKUP($C367,Categories!$A$5:$C$20,3,FALSE),""))</f>
        <v/>
      </c>
      <c r="I367" s="11"/>
    </row>
    <row r="368" spans="1:9" x14ac:dyDescent="0.3">
      <c r="A368" s="26"/>
      <c r="B368" s="11"/>
      <c r="C368" s="11"/>
      <c r="D368" s="27" t="str">
        <f>IF($C368="","",IFERROR(VLOOKUP($C368,Categories!$A$5:$C$20,2,FALSE),"? not in master"))</f>
        <v/>
      </c>
      <c r="E368" s="11"/>
      <c r="F368" s="61"/>
      <c r="G368" s="62" t="str">
        <f t="shared" si="5"/>
        <v/>
      </c>
      <c r="H368" s="63" t="str">
        <f>IF($C368="","",IFERROR(VLOOKUP($C368,Categories!$A$5:$C$20,3,FALSE),""))</f>
        <v/>
      </c>
      <c r="I368" s="11"/>
    </row>
    <row r="369" spans="1:9" x14ac:dyDescent="0.3">
      <c r="A369" s="26"/>
      <c r="B369" s="11"/>
      <c r="C369" s="11"/>
      <c r="D369" s="27" t="str">
        <f>IF($C369="","",IFERROR(VLOOKUP($C369,Categories!$A$5:$C$20,2,FALSE),"? not in master"))</f>
        <v/>
      </c>
      <c r="E369" s="11"/>
      <c r="F369" s="61"/>
      <c r="G369" s="62" t="str">
        <f t="shared" si="5"/>
        <v/>
      </c>
      <c r="H369" s="63" t="str">
        <f>IF($C369="","",IFERROR(VLOOKUP($C369,Categories!$A$5:$C$20,3,FALSE),""))</f>
        <v/>
      </c>
      <c r="I369" s="11"/>
    </row>
    <row r="370" spans="1:9" x14ac:dyDescent="0.3">
      <c r="A370" s="26"/>
      <c r="B370" s="11"/>
      <c r="C370" s="11"/>
      <c r="D370" s="27" t="str">
        <f>IF($C370="","",IFERROR(VLOOKUP($C370,Categories!$A$5:$C$20,2,FALSE),"? not in master"))</f>
        <v/>
      </c>
      <c r="E370" s="11"/>
      <c r="F370" s="61"/>
      <c r="G370" s="62" t="str">
        <f t="shared" si="5"/>
        <v/>
      </c>
      <c r="H370" s="63" t="str">
        <f>IF($C370="","",IFERROR(VLOOKUP($C370,Categories!$A$5:$C$20,3,FALSE),""))</f>
        <v/>
      </c>
      <c r="I370" s="11"/>
    </row>
    <row r="371" spans="1:9" x14ac:dyDescent="0.3">
      <c r="A371" s="26"/>
      <c r="B371" s="11"/>
      <c r="C371" s="11"/>
      <c r="D371" s="27" t="str">
        <f>IF($C371="","",IFERROR(VLOOKUP($C371,Categories!$A$5:$C$20,2,FALSE),"? not in master"))</f>
        <v/>
      </c>
      <c r="E371" s="11"/>
      <c r="F371" s="61"/>
      <c r="G371" s="62" t="str">
        <f t="shared" si="5"/>
        <v/>
      </c>
      <c r="H371" s="63" t="str">
        <f>IF($C371="","",IFERROR(VLOOKUP($C371,Categories!$A$5:$C$20,3,FALSE),""))</f>
        <v/>
      </c>
      <c r="I371" s="11"/>
    </row>
    <row r="372" spans="1:9" x14ac:dyDescent="0.3">
      <c r="A372" s="26"/>
      <c r="B372" s="11"/>
      <c r="C372" s="11"/>
      <c r="D372" s="27" t="str">
        <f>IF($C372="","",IFERROR(VLOOKUP($C372,Categories!$A$5:$C$20,2,FALSE),"? not in master"))</f>
        <v/>
      </c>
      <c r="E372" s="11"/>
      <c r="F372" s="61"/>
      <c r="G372" s="62" t="str">
        <f t="shared" si="5"/>
        <v/>
      </c>
      <c r="H372" s="63" t="str">
        <f>IF($C372="","",IFERROR(VLOOKUP($C372,Categories!$A$5:$C$20,3,FALSE),""))</f>
        <v/>
      </c>
      <c r="I372" s="11"/>
    </row>
    <row r="373" spans="1:9" x14ac:dyDescent="0.3">
      <c r="A373" s="26"/>
      <c r="B373" s="11"/>
      <c r="C373" s="11"/>
      <c r="D373" s="27" t="str">
        <f>IF($C373="","",IFERROR(VLOOKUP($C373,Categories!$A$5:$C$20,2,FALSE),"? not in master"))</f>
        <v/>
      </c>
      <c r="E373" s="11"/>
      <c r="F373" s="61"/>
      <c r="G373" s="62" t="str">
        <f t="shared" si="5"/>
        <v/>
      </c>
      <c r="H373" s="63" t="str">
        <f>IF($C373="","",IFERROR(VLOOKUP($C373,Categories!$A$5:$C$20,3,FALSE),""))</f>
        <v/>
      </c>
      <c r="I373" s="11"/>
    </row>
    <row r="374" spans="1:9" x14ac:dyDescent="0.3">
      <c r="A374" s="26"/>
      <c r="B374" s="11"/>
      <c r="C374" s="11"/>
      <c r="D374" s="27" t="str">
        <f>IF($C374="","",IFERROR(VLOOKUP($C374,Categories!$A$5:$C$20,2,FALSE),"? not in master"))</f>
        <v/>
      </c>
      <c r="E374" s="11"/>
      <c r="F374" s="61"/>
      <c r="G374" s="62" t="str">
        <f t="shared" si="5"/>
        <v/>
      </c>
      <c r="H374" s="63" t="str">
        <f>IF($C374="","",IFERROR(VLOOKUP($C374,Categories!$A$5:$C$20,3,FALSE),""))</f>
        <v/>
      </c>
      <c r="I374" s="11"/>
    </row>
    <row r="375" spans="1:9" x14ac:dyDescent="0.3">
      <c r="A375" s="26"/>
      <c r="B375" s="11"/>
      <c r="C375" s="11"/>
      <c r="D375" s="27" t="str">
        <f>IF($C375="","",IFERROR(VLOOKUP($C375,Categories!$A$5:$C$20,2,FALSE),"? not in master"))</f>
        <v/>
      </c>
      <c r="E375" s="11"/>
      <c r="F375" s="61"/>
      <c r="G375" s="62" t="str">
        <f t="shared" si="5"/>
        <v/>
      </c>
      <c r="H375" s="63" t="str">
        <f>IF($C375="","",IFERROR(VLOOKUP($C375,Categories!$A$5:$C$20,3,FALSE),""))</f>
        <v/>
      </c>
      <c r="I375" s="11"/>
    </row>
    <row r="376" spans="1:9" x14ac:dyDescent="0.3">
      <c r="A376" s="26"/>
      <c r="B376" s="11"/>
      <c r="C376" s="11"/>
      <c r="D376" s="27" t="str">
        <f>IF($C376="","",IFERROR(VLOOKUP($C376,Categories!$A$5:$C$20,2,FALSE),"? not in master"))</f>
        <v/>
      </c>
      <c r="E376" s="11"/>
      <c r="F376" s="61"/>
      <c r="G376" s="62" t="str">
        <f t="shared" si="5"/>
        <v/>
      </c>
      <c r="H376" s="63" t="str">
        <f>IF($C376="","",IFERROR(VLOOKUP($C376,Categories!$A$5:$C$20,3,FALSE),""))</f>
        <v/>
      </c>
      <c r="I376" s="11"/>
    </row>
    <row r="377" spans="1:9" x14ac:dyDescent="0.3">
      <c r="A377" s="26"/>
      <c r="B377" s="11"/>
      <c r="C377" s="11"/>
      <c r="D377" s="27" t="str">
        <f>IF($C377="","",IFERROR(VLOOKUP($C377,Categories!$A$5:$C$20,2,FALSE),"? not in master"))</f>
        <v/>
      </c>
      <c r="E377" s="11"/>
      <c r="F377" s="61"/>
      <c r="G377" s="62" t="str">
        <f t="shared" si="5"/>
        <v/>
      </c>
      <c r="H377" s="63" t="str">
        <f>IF($C377="","",IFERROR(VLOOKUP($C377,Categories!$A$5:$C$20,3,FALSE),""))</f>
        <v/>
      </c>
      <c r="I377" s="11"/>
    </row>
    <row r="378" spans="1:9" x14ac:dyDescent="0.3">
      <c r="A378" s="26"/>
      <c r="B378" s="11"/>
      <c r="C378" s="11"/>
      <c r="D378" s="27" t="str">
        <f>IF($C378="","",IFERROR(VLOOKUP($C378,Categories!$A$5:$C$20,2,FALSE),"? not in master"))</f>
        <v/>
      </c>
      <c r="E378" s="11"/>
      <c r="F378" s="61"/>
      <c r="G378" s="62" t="str">
        <f t="shared" si="5"/>
        <v/>
      </c>
      <c r="H378" s="63" t="str">
        <f>IF($C378="","",IFERROR(VLOOKUP($C378,Categories!$A$5:$C$20,3,FALSE),""))</f>
        <v/>
      </c>
      <c r="I378" s="11"/>
    </row>
    <row r="379" spans="1:9" x14ac:dyDescent="0.3">
      <c r="A379" s="26"/>
      <c r="B379" s="11"/>
      <c r="C379" s="11"/>
      <c r="D379" s="27" t="str">
        <f>IF($C379="","",IFERROR(VLOOKUP($C379,Categories!$A$5:$C$20,2,FALSE),"? not in master"))</f>
        <v/>
      </c>
      <c r="E379" s="11"/>
      <c r="F379" s="61"/>
      <c r="G379" s="62" t="str">
        <f t="shared" si="5"/>
        <v/>
      </c>
      <c r="H379" s="63" t="str">
        <f>IF($C379="","",IFERROR(VLOOKUP($C379,Categories!$A$5:$C$20,3,FALSE),""))</f>
        <v/>
      </c>
      <c r="I379" s="11"/>
    </row>
    <row r="380" spans="1:9" x14ac:dyDescent="0.3">
      <c r="A380" s="26"/>
      <c r="B380" s="11"/>
      <c r="C380" s="11"/>
      <c r="D380" s="27" t="str">
        <f>IF($C380="","",IFERROR(VLOOKUP($C380,Categories!$A$5:$C$20,2,FALSE),"? not in master"))</f>
        <v/>
      </c>
      <c r="E380" s="11"/>
      <c r="F380" s="61"/>
      <c r="G380" s="62" t="str">
        <f t="shared" si="5"/>
        <v/>
      </c>
      <c r="H380" s="63" t="str">
        <f>IF($C380="","",IFERROR(VLOOKUP($C380,Categories!$A$5:$C$20,3,FALSE),""))</f>
        <v/>
      </c>
      <c r="I380" s="11"/>
    </row>
    <row r="381" spans="1:9" x14ac:dyDescent="0.3">
      <c r="A381" s="26"/>
      <c r="B381" s="11"/>
      <c r="C381" s="11"/>
      <c r="D381" s="27" t="str">
        <f>IF($C381="","",IFERROR(VLOOKUP($C381,Categories!$A$5:$C$20,2,FALSE),"? not in master"))</f>
        <v/>
      </c>
      <c r="E381" s="11"/>
      <c r="F381" s="61"/>
      <c r="G381" s="62" t="str">
        <f t="shared" si="5"/>
        <v/>
      </c>
      <c r="H381" s="63" t="str">
        <f>IF($C381="","",IFERROR(VLOOKUP($C381,Categories!$A$5:$C$20,3,FALSE),""))</f>
        <v/>
      </c>
      <c r="I381" s="11"/>
    </row>
    <row r="382" spans="1:9" x14ac:dyDescent="0.3">
      <c r="A382" s="26"/>
      <c r="B382" s="11"/>
      <c r="C382" s="11"/>
      <c r="D382" s="27" t="str">
        <f>IF($C382="","",IFERROR(VLOOKUP($C382,Categories!$A$5:$C$20,2,FALSE),"? not in master"))</f>
        <v/>
      </c>
      <c r="E382" s="11"/>
      <c r="F382" s="61"/>
      <c r="G382" s="62" t="str">
        <f t="shared" si="5"/>
        <v/>
      </c>
      <c r="H382" s="63" t="str">
        <f>IF($C382="","",IFERROR(VLOOKUP($C382,Categories!$A$5:$C$20,3,FALSE),""))</f>
        <v/>
      </c>
      <c r="I382" s="11"/>
    </row>
    <row r="383" spans="1:9" x14ac:dyDescent="0.3">
      <c r="A383" s="26"/>
      <c r="B383" s="11"/>
      <c r="C383" s="11"/>
      <c r="D383" s="27" t="str">
        <f>IF($C383="","",IFERROR(VLOOKUP($C383,Categories!$A$5:$C$20,2,FALSE),"? not in master"))</f>
        <v/>
      </c>
      <c r="E383" s="11"/>
      <c r="F383" s="61"/>
      <c r="G383" s="62" t="str">
        <f t="shared" si="5"/>
        <v/>
      </c>
      <c r="H383" s="63" t="str">
        <f>IF($C383="","",IFERROR(VLOOKUP($C383,Categories!$A$5:$C$20,3,FALSE),""))</f>
        <v/>
      </c>
      <c r="I383" s="11"/>
    </row>
    <row r="384" spans="1:9" x14ac:dyDescent="0.3">
      <c r="A384" s="26"/>
      <c r="B384" s="11"/>
      <c r="C384" s="11"/>
      <c r="D384" s="27" t="str">
        <f>IF($C384="","",IFERROR(VLOOKUP($C384,Categories!$A$5:$C$20,2,FALSE),"? not in master"))</f>
        <v/>
      </c>
      <c r="E384" s="11"/>
      <c r="F384" s="61"/>
      <c r="G384" s="62" t="str">
        <f t="shared" si="5"/>
        <v/>
      </c>
      <c r="H384" s="63" t="str">
        <f>IF($C384="","",IFERROR(VLOOKUP($C384,Categories!$A$5:$C$20,3,FALSE),""))</f>
        <v/>
      </c>
      <c r="I384" s="11"/>
    </row>
    <row r="385" spans="1:9" x14ac:dyDescent="0.3">
      <c r="A385" s="26"/>
      <c r="B385" s="11"/>
      <c r="C385" s="11"/>
      <c r="D385" s="27" t="str">
        <f>IF($C385="","",IFERROR(VLOOKUP($C385,Categories!$A$5:$C$20,2,FALSE),"? not in master"))</f>
        <v/>
      </c>
      <c r="E385" s="11"/>
      <c r="F385" s="61"/>
      <c r="G385" s="62" t="str">
        <f t="shared" si="5"/>
        <v/>
      </c>
      <c r="H385" s="63" t="str">
        <f>IF($C385="","",IFERROR(VLOOKUP($C385,Categories!$A$5:$C$20,3,FALSE),""))</f>
        <v/>
      </c>
      <c r="I385" s="11"/>
    </row>
    <row r="386" spans="1:9" x14ac:dyDescent="0.3">
      <c r="A386" s="26"/>
      <c r="B386" s="11"/>
      <c r="C386" s="11"/>
      <c r="D386" s="27" t="str">
        <f>IF($C386="","",IFERROR(VLOOKUP($C386,Categories!$A$5:$C$20,2,FALSE),"? not in master"))</f>
        <v/>
      </c>
      <c r="E386" s="11"/>
      <c r="F386" s="61"/>
      <c r="G386" s="62" t="str">
        <f t="shared" si="5"/>
        <v/>
      </c>
      <c r="H386" s="63" t="str">
        <f>IF($C386="","",IFERROR(VLOOKUP($C386,Categories!$A$5:$C$20,3,FALSE),""))</f>
        <v/>
      </c>
      <c r="I386" s="11"/>
    </row>
    <row r="387" spans="1:9" x14ac:dyDescent="0.3">
      <c r="A387" s="26"/>
      <c r="B387" s="11"/>
      <c r="C387" s="11"/>
      <c r="D387" s="27" t="str">
        <f>IF($C387="","",IFERROR(VLOOKUP($C387,Categories!$A$5:$C$20,2,FALSE),"? not in master"))</f>
        <v/>
      </c>
      <c r="E387" s="11"/>
      <c r="F387" s="61"/>
      <c r="G387" s="62" t="str">
        <f t="shared" si="5"/>
        <v/>
      </c>
      <c r="H387" s="63" t="str">
        <f>IF($C387="","",IFERROR(VLOOKUP($C387,Categories!$A$5:$C$20,3,FALSE),""))</f>
        <v/>
      </c>
      <c r="I387" s="11"/>
    </row>
    <row r="388" spans="1:9" x14ac:dyDescent="0.3">
      <c r="A388" s="26"/>
      <c r="B388" s="11"/>
      <c r="C388" s="11"/>
      <c r="D388" s="27" t="str">
        <f>IF($C388="","",IFERROR(VLOOKUP($C388,Categories!$A$5:$C$20,2,FALSE),"? not in master"))</f>
        <v/>
      </c>
      <c r="E388" s="11"/>
      <c r="F388" s="61"/>
      <c r="G388" s="62" t="str">
        <f t="shared" si="5"/>
        <v/>
      </c>
      <c r="H388" s="63" t="str">
        <f>IF($C388="","",IFERROR(VLOOKUP($C388,Categories!$A$5:$C$20,3,FALSE),""))</f>
        <v/>
      </c>
      <c r="I388" s="11"/>
    </row>
    <row r="389" spans="1:9" x14ac:dyDescent="0.3">
      <c r="A389" s="26"/>
      <c r="B389" s="11"/>
      <c r="C389" s="11"/>
      <c r="D389" s="27" t="str">
        <f>IF($C389="","",IFERROR(VLOOKUP($C389,Categories!$A$5:$C$20,2,FALSE),"? not in master"))</f>
        <v/>
      </c>
      <c r="E389" s="11"/>
      <c r="F389" s="61"/>
      <c r="G389" s="62" t="str">
        <f t="shared" ref="G389:G452" si="6">IF($A389="","",TEXT($A389,"YYYY-MM"))</f>
        <v/>
      </c>
      <c r="H389" s="63" t="str">
        <f>IF($C389="","",IFERROR(VLOOKUP($C389,Categories!$A$5:$C$20,3,FALSE),""))</f>
        <v/>
      </c>
      <c r="I389" s="11"/>
    </row>
    <row r="390" spans="1:9" x14ac:dyDescent="0.3">
      <c r="A390" s="26"/>
      <c r="B390" s="11"/>
      <c r="C390" s="11"/>
      <c r="D390" s="27" t="str">
        <f>IF($C390="","",IFERROR(VLOOKUP($C390,Categories!$A$5:$C$20,2,FALSE),"? not in master"))</f>
        <v/>
      </c>
      <c r="E390" s="11"/>
      <c r="F390" s="61"/>
      <c r="G390" s="62" t="str">
        <f t="shared" si="6"/>
        <v/>
      </c>
      <c r="H390" s="63" t="str">
        <f>IF($C390="","",IFERROR(VLOOKUP($C390,Categories!$A$5:$C$20,3,FALSE),""))</f>
        <v/>
      </c>
      <c r="I390" s="11"/>
    </row>
    <row r="391" spans="1:9" x14ac:dyDescent="0.3">
      <c r="A391" s="26"/>
      <c r="B391" s="11"/>
      <c r="C391" s="11"/>
      <c r="D391" s="27" t="str">
        <f>IF($C391="","",IFERROR(VLOOKUP($C391,Categories!$A$5:$C$20,2,FALSE),"? not in master"))</f>
        <v/>
      </c>
      <c r="E391" s="11"/>
      <c r="F391" s="61"/>
      <c r="G391" s="62" t="str">
        <f t="shared" si="6"/>
        <v/>
      </c>
      <c r="H391" s="63" t="str">
        <f>IF($C391="","",IFERROR(VLOOKUP($C391,Categories!$A$5:$C$20,3,FALSE),""))</f>
        <v/>
      </c>
      <c r="I391" s="11"/>
    </row>
    <row r="392" spans="1:9" x14ac:dyDescent="0.3">
      <c r="A392" s="26"/>
      <c r="B392" s="11"/>
      <c r="C392" s="11"/>
      <c r="D392" s="27" t="str">
        <f>IF($C392="","",IFERROR(VLOOKUP($C392,Categories!$A$5:$C$20,2,FALSE),"? not in master"))</f>
        <v/>
      </c>
      <c r="E392" s="11"/>
      <c r="F392" s="61"/>
      <c r="G392" s="62" t="str">
        <f t="shared" si="6"/>
        <v/>
      </c>
      <c r="H392" s="63" t="str">
        <f>IF($C392="","",IFERROR(VLOOKUP($C392,Categories!$A$5:$C$20,3,FALSE),""))</f>
        <v/>
      </c>
      <c r="I392" s="11"/>
    </row>
    <row r="393" spans="1:9" x14ac:dyDescent="0.3">
      <c r="A393" s="26"/>
      <c r="B393" s="11"/>
      <c r="C393" s="11"/>
      <c r="D393" s="27" t="str">
        <f>IF($C393="","",IFERROR(VLOOKUP($C393,Categories!$A$5:$C$20,2,FALSE),"? not in master"))</f>
        <v/>
      </c>
      <c r="E393" s="11"/>
      <c r="F393" s="61"/>
      <c r="G393" s="62" t="str">
        <f t="shared" si="6"/>
        <v/>
      </c>
      <c r="H393" s="63" t="str">
        <f>IF($C393="","",IFERROR(VLOOKUP($C393,Categories!$A$5:$C$20,3,FALSE),""))</f>
        <v/>
      </c>
      <c r="I393" s="11"/>
    </row>
    <row r="394" spans="1:9" x14ac:dyDescent="0.3">
      <c r="A394" s="26"/>
      <c r="B394" s="11"/>
      <c r="C394" s="11"/>
      <c r="D394" s="27" t="str">
        <f>IF($C394="","",IFERROR(VLOOKUP($C394,Categories!$A$5:$C$20,2,FALSE),"? not in master"))</f>
        <v/>
      </c>
      <c r="E394" s="11"/>
      <c r="F394" s="61"/>
      <c r="G394" s="62" t="str">
        <f t="shared" si="6"/>
        <v/>
      </c>
      <c r="H394" s="63" t="str">
        <f>IF($C394="","",IFERROR(VLOOKUP($C394,Categories!$A$5:$C$20,3,FALSE),""))</f>
        <v/>
      </c>
      <c r="I394" s="11"/>
    </row>
    <row r="395" spans="1:9" x14ac:dyDescent="0.3">
      <c r="A395" s="26"/>
      <c r="B395" s="11"/>
      <c r="C395" s="11"/>
      <c r="D395" s="27" t="str">
        <f>IF($C395="","",IFERROR(VLOOKUP($C395,Categories!$A$5:$C$20,2,FALSE),"? not in master"))</f>
        <v/>
      </c>
      <c r="E395" s="11"/>
      <c r="F395" s="61"/>
      <c r="G395" s="62" t="str">
        <f t="shared" si="6"/>
        <v/>
      </c>
      <c r="H395" s="63" t="str">
        <f>IF($C395="","",IFERROR(VLOOKUP($C395,Categories!$A$5:$C$20,3,FALSE),""))</f>
        <v/>
      </c>
      <c r="I395" s="11"/>
    </row>
    <row r="396" spans="1:9" x14ac:dyDescent="0.3">
      <c r="A396" s="26"/>
      <c r="B396" s="11"/>
      <c r="C396" s="11"/>
      <c r="D396" s="27" t="str">
        <f>IF($C396="","",IFERROR(VLOOKUP($C396,Categories!$A$5:$C$20,2,FALSE),"? not in master"))</f>
        <v/>
      </c>
      <c r="E396" s="11"/>
      <c r="F396" s="61"/>
      <c r="G396" s="62" t="str">
        <f t="shared" si="6"/>
        <v/>
      </c>
      <c r="H396" s="63" t="str">
        <f>IF($C396="","",IFERROR(VLOOKUP($C396,Categories!$A$5:$C$20,3,FALSE),""))</f>
        <v/>
      </c>
      <c r="I396" s="11"/>
    </row>
    <row r="397" spans="1:9" x14ac:dyDescent="0.3">
      <c r="A397" s="26"/>
      <c r="B397" s="11"/>
      <c r="C397" s="11"/>
      <c r="D397" s="27" t="str">
        <f>IF($C397="","",IFERROR(VLOOKUP($C397,Categories!$A$5:$C$20,2,FALSE),"? not in master"))</f>
        <v/>
      </c>
      <c r="E397" s="11"/>
      <c r="F397" s="61"/>
      <c r="G397" s="62" t="str">
        <f t="shared" si="6"/>
        <v/>
      </c>
      <c r="H397" s="63" t="str">
        <f>IF($C397="","",IFERROR(VLOOKUP($C397,Categories!$A$5:$C$20,3,FALSE),""))</f>
        <v/>
      </c>
      <c r="I397" s="11"/>
    </row>
    <row r="398" spans="1:9" x14ac:dyDescent="0.3">
      <c r="A398" s="26"/>
      <c r="B398" s="11"/>
      <c r="C398" s="11"/>
      <c r="D398" s="27" t="str">
        <f>IF($C398="","",IFERROR(VLOOKUP($C398,Categories!$A$5:$C$20,2,FALSE),"? not in master"))</f>
        <v/>
      </c>
      <c r="E398" s="11"/>
      <c r="F398" s="61"/>
      <c r="G398" s="62" t="str">
        <f t="shared" si="6"/>
        <v/>
      </c>
      <c r="H398" s="63" t="str">
        <f>IF($C398="","",IFERROR(VLOOKUP($C398,Categories!$A$5:$C$20,3,FALSE),""))</f>
        <v/>
      </c>
      <c r="I398" s="11"/>
    </row>
    <row r="399" spans="1:9" x14ac:dyDescent="0.3">
      <c r="A399" s="26"/>
      <c r="B399" s="11"/>
      <c r="C399" s="11"/>
      <c r="D399" s="27" t="str">
        <f>IF($C399="","",IFERROR(VLOOKUP($C399,Categories!$A$5:$C$20,2,FALSE),"? not in master"))</f>
        <v/>
      </c>
      <c r="E399" s="11"/>
      <c r="F399" s="61"/>
      <c r="G399" s="62" t="str">
        <f t="shared" si="6"/>
        <v/>
      </c>
      <c r="H399" s="63" t="str">
        <f>IF($C399="","",IFERROR(VLOOKUP($C399,Categories!$A$5:$C$20,3,FALSE),""))</f>
        <v/>
      </c>
      <c r="I399" s="11"/>
    </row>
    <row r="400" spans="1:9" x14ac:dyDescent="0.3">
      <c r="A400" s="26"/>
      <c r="B400" s="11"/>
      <c r="C400" s="11"/>
      <c r="D400" s="27" t="str">
        <f>IF($C400="","",IFERROR(VLOOKUP($C400,Categories!$A$5:$C$20,2,FALSE),"? not in master"))</f>
        <v/>
      </c>
      <c r="E400" s="11"/>
      <c r="F400" s="61"/>
      <c r="G400" s="62" t="str">
        <f t="shared" si="6"/>
        <v/>
      </c>
      <c r="H400" s="63" t="str">
        <f>IF($C400="","",IFERROR(VLOOKUP($C400,Categories!$A$5:$C$20,3,FALSE),""))</f>
        <v/>
      </c>
      <c r="I400" s="11"/>
    </row>
    <row r="401" spans="1:9" x14ac:dyDescent="0.3">
      <c r="A401" s="26"/>
      <c r="B401" s="11"/>
      <c r="C401" s="11"/>
      <c r="D401" s="27" t="str">
        <f>IF($C401="","",IFERROR(VLOOKUP($C401,Categories!$A$5:$C$20,2,FALSE),"? not in master"))</f>
        <v/>
      </c>
      <c r="E401" s="11"/>
      <c r="F401" s="61"/>
      <c r="G401" s="62" t="str">
        <f t="shared" si="6"/>
        <v/>
      </c>
      <c r="H401" s="63" t="str">
        <f>IF($C401="","",IFERROR(VLOOKUP($C401,Categories!$A$5:$C$20,3,FALSE),""))</f>
        <v/>
      </c>
      <c r="I401" s="11"/>
    </row>
    <row r="402" spans="1:9" x14ac:dyDescent="0.3">
      <c r="A402" s="26"/>
      <c r="B402" s="11"/>
      <c r="C402" s="11"/>
      <c r="D402" s="27" t="str">
        <f>IF($C402="","",IFERROR(VLOOKUP($C402,Categories!$A$5:$C$20,2,FALSE),"? not in master"))</f>
        <v/>
      </c>
      <c r="E402" s="11"/>
      <c r="F402" s="61"/>
      <c r="G402" s="62" t="str">
        <f t="shared" si="6"/>
        <v/>
      </c>
      <c r="H402" s="63" t="str">
        <f>IF($C402="","",IFERROR(VLOOKUP($C402,Categories!$A$5:$C$20,3,FALSE),""))</f>
        <v/>
      </c>
      <c r="I402" s="11"/>
    </row>
    <row r="403" spans="1:9" x14ac:dyDescent="0.3">
      <c r="A403" s="26"/>
      <c r="B403" s="11"/>
      <c r="C403" s="11"/>
      <c r="D403" s="27" t="str">
        <f>IF($C403="","",IFERROR(VLOOKUP($C403,Categories!$A$5:$C$20,2,FALSE),"? not in master"))</f>
        <v/>
      </c>
      <c r="E403" s="11"/>
      <c r="F403" s="61"/>
      <c r="G403" s="62" t="str">
        <f t="shared" si="6"/>
        <v/>
      </c>
      <c r="H403" s="63" t="str">
        <f>IF($C403="","",IFERROR(VLOOKUP($C403,Categories!$A$5:$C$20,3,FALSE),""))</f>
        <v/>
      </c>
      <c r="I403" s="11"/>
    </row>
    <row r="404" spans="1:9" x14ac:dyDescent="0.3">
      <c r="A404" s="26"/>
      <c r="B404" s="11"/>
      <c r="C404" s="11"/>
      <c r="D404" s="27" t="str">
        <f>IF($C404="","",IFERROR(VLOOKUP($C404,Categories!$A$5:$C$20,2,FALSE),"? not in master"))</f>
        <v/>
      </c>
      <c r="E404" s="11"/>
      <c r="F404" s="61"/>
      <c r="G404" s="62" t="str">
        <f t="shared" si="6"/>
        <v/>
      </c>
      <c r="H404" s="63" t="str">
        <f>IF($C404="","",IFERROR(VLOOKUP($C404,Categories!$A$5:$C$20,3,FALSE),""))</f>
        <v/>
      </c>
      <c r="I404" s="11"/>
    </row>
    <row r="405" spans="1:9" x14ac:dyDescent="0.3">
      <c r="A405" s="26"/>
      <c r="B405" s="11"/>
      <c r="C405" s="11"/>
      <c r="D405" s="27" t="str">
        <f>IF($C405="","",IFERROR(VLOOKUP($C405,Categories!$A$5:$C$20,2,FALSE),"? not in master"))</f>
        <v/>
      </c>
      <c r="E405" s="11"/>
      <c r="F405" s="61"/>
      <c r="G405" s="62" t="str">
        <f t="shared" si="6"/>
        <v/>
      </c>
      <c r="H405" s="63" t="str">
        <f>IF($C405="","",IFERROR(VLOOKUP($C405,Categories!$A$5:$C$20,3,FALSE),""))</f>
        <v/>
      </c>
      <c r="I405" s="11"/>
    </row>
    <row r="406" spans="1:9" x14ac:dyDescent="0.3">
      <c r="A406" s="26"/>
      <c r="B406" s="11"/>
      <c r="C406" s="11"/>
      <c r="D406" s="27" t="str">
        <f>IF($C406="","",IFERROR(VLOOKUP($C406,Categories!$A$5:$C$20,2,FALSE),"? not in master"))</f>
        <v/>
      </c>
      <c r="E406" s="11"/>
      <c r="F406" s="61"/>
      <c r="G406" s="62" t="str">
        <f t="shared" si="6"/>
        <v/>
      </c>
      <c r="H406" s="63" t="str">
        <f>IF($C406="","",IFERROR(VLOOKUP($C406,Categories!$A$5:$C$20,3,FALSE),""))</f>
        <v/>
      </c>
      <c r="I406" s="11"/>
    </row>
    <row r="407" spans="1:9" x14ac:dyDescent="0.3">
      <c r="A407" s="26"/>
      <c r="B407" s="11"/>
      <c r="C407" s="11"/>
      <c r="D407" s="27" t="str">
        <f>IF($C407="","",IFERROR(VLOOKUP($C407,Categories!$A$5:$C$20,2,FALSE),"? not in master"))</f>
        <v/>
      </c>
      <c r="E407" s="11"/>
      <c r="F407" s="61"/>
      <c r="G407" s="62" t="str">
        <f t="shared" si="6"/>
        <v/>
      </c>
      <c r="H407" s="63" t="str">
        <f>IF($C407="","",IFERROR(VLOOKUP($C407,Categories!$A$5:$C$20,3,FALSE),""))</f>
        <v/>
      </c>
      <c r="I407" s="11"/>
    </row>
    <row r="408" spans="1:9" x14ac:dyDescent="0.3">
      <c r="A408" s="26"/>
      <c r="B408" s="11"/>
      <c r="C408" s="11"/>
      <c r="D408" s="27" t="str">
        <f>IF($C408="","",IFERROR(VLOOKUP($C408,Categories!$A$5:$C$20,2,FALSE),"? not in master"))</f>
        <v/>
      </c>
      <c r="E408" s="11"/>
      <c r="F408" s="61"/>
      <c r="G408" s="62" t="str">
        <f t="shared" si="6"/>
        <v/>
      </c>
      <c r="H408" s="63" t="str">
        <f>IF($C408="","",IFERROR(VLOOKUP($C408,Categories!$A$5:$C$20,3,FALSE),""))</f>
        <v/>
      </c>
      <c r="I408" s="11"/>
    </row>
    <row r="409" spans="1:9" x14ac:dyDescent="0.3">
      <c r="A409" s="26"/>
      <c r="B409" s="11"/>
      <c r="C409" s="11"/>
      <c r="D409" s="27" t="str">
        <f>IF($C409="","",IFERROR(VLOOKUP($C409,Categories!$A$5:$C$20,2,FALSE),"? not in master"))</f>
        <v/>
      </c>
      <c r="E409" s="11"/>
      <c r="F409" s="61"/>
      <c r="G409" s="62" t="str">
        <f t="shared" si="6"/>
        <v/>
      </c>
      <c r="H409" s="63" t="str">
        <f>IF($C409="","",IFERROR(VLOOKUP($C409,Categories!$A$5:$C$20,3,FALSE),""))</f>
        <v/>
      </c>
      <c r="I409" s="11"/>
    </row>
    <row r="410" spans="1:9" x14ac:dyDescent="0.3">
      <c r="A410" s="26"/>
      <c r="B410" s="11"/>
      <c r="C410" s="11"/>
      <c r="D410" s="27" t="str">
        <f>IF($C410="","",IFERROR(VLOOKUP($C410,Categories!$A$5:$C$20,2,FALSE),"? not in master"))</f>
        <v/>
      </c>
      <c r="E410" s="11"/>
      <c r="F410" s="61"/>
      <c r="G410" s="62" t="str">
        <f t="shared" si="6"/>
        <v/>
      </c>
      <c r="H410" s="63" t="str">
        <f>IF($C410="","",IFERROR(VLOOKUP($C410,Categories!$A$5:$C$20,3,FALSE),""))</f>
        <v/>
      </c>
      <c r="I410" s="11"/>
    </row>
    <row r="411" spans="1:9" x14ac:dyDescent="0.3">
      <c r="A411" s="26"/>
      <c r="B411" s="11"/>
      <c r="C411" s="11"/>
      <c r="D411" s="27" t="str">
        <f>IF($C411="","",IFERROR(VLOOKUP($C411,Categories!$A$5:$C$20,2,FALSE),"? not in master"))</f>
        <v/>
      </c>
      <c r="E411" s="11"/>
      <c r="F411" s="61"/>
      <c r="G411" s="62" t="str">
        <f t="shared" si="6"/>
        <v/>
      </c>
      <c r="H411" s="63" t="str">
        <f>IF($C411="","",IFERROR(VLOOKUP($C411,Categories!$A$5:$C$20,3,FALSE),""))</f>
        <v/>
      </c>
      <c r="I411" s="11"/>
    </row>
    <row r="412" spans="1:9" x14ac:dyDescent="0.3">
      <c r="A412" s="26"/>
      <c r="B412" s="11"/>
      <c r="C412" s="11"/>
      <c r="D412" s="27" t="str">
        <f>IF($C412="","",IFERROR(VLOOKUP($C412,Categories!$A$5:$C$20,2,FALSE),"? not in master"))</f>
        <v/>
      </c>
      <c r="E412" s="11"/>
      <c r="F412" s="61"/>
      <c r="G412" s="62" t="str">
        <f t="shared" si="6"/>
        <v/>
      </c>
      <c r="H412" s="63" t="str">
        <f>IF($C412="","",IFERROR(VLOOKUP($C412,Categories!$A$5:$C$20,3,FALSE),""))</f>
        <v/>
      </c>
      <c r="I412" s="11"/>
    </row>
    <row r="413" spans="1:9" x14ac:dyDescent="0.3">
      <c r="A413" s="26"/>
      <c r="B413" s="11"/>
      <c r="C413" s="11"/>
      <c r="D413" s="27" t="str">
        <f>IF($C413="","",IFERROR(VLOOKUP($C413,Categories!$A$5:$C$20,2,FALSE),"? not in master"))</f>
        <v/>
      </c>
      <c r="E413" s="11"/>
      <c r="F413" s="61"/>
      <c r="G413" s="62" t="str">
        <f t="shared" si="6"/>
        <v/>
      </c>
      <c r="H413" s="63" t="str">
        <f>IF($C413="","",IFERROR(VLOOKUP($C413,Categories!$A$5:$C$20,3,FALSE),""))</f>
        <v/>
      </c>
      <c r="I413" s="11"/>
    </row>
    <row r="414" spans="1:9" x14ac:dyDescent="0.3">
      <c r="A414" s="26"/>
      <c r="B414" s="11"/>
      <c r="C414" s="11"/>
      <c r="D414" s="27" t="str">
        <f>IF($C414="","",IFERROR(VLOOKUP($C414,Categories!$A$5:$C$20,2,FALSE),"? not in master"))</f>
        <v/>
      </c>
      <c r="E414" s="11"/>
      <c r="F414" s="61"/>
      <c r="G414" s="62" t="str">
        <f t="shared" si="6"/>
        <v/>
      </c>
      <c r="H414" s="63" t="str">
        <f>IF($C414="","",IFERROR(VLOOKUP($C414,Categories!$A$5:$C$20,3,FALSE),""))</f>
        <v/>
      </c>
      <c r="I414" s="11"/>
    </row>
    <row r="415" spans="1:9" x14ac:dyDescent="0.3">
      <c r="A415" s="26"/>
      <c r="B415" s="11"/>
      <c r="C415" s="11"/>
      <c r="D415" s="27" t="str">
        <f>IF($C415="","",IFERROR(VLOOKUP($C415,Categories!$A$5:$C$20,2,FALSE),"? not in master"))</f>
        <v/>
      </c>
      <c r="E415" s="11"/>
      <c r="F415" s="61"/>
      <c r="G415" s="62" t="str">
        <f t="shared" si="6"/>
        <v/>
      </c>
      <c r="H415" s="63" t="str">
        <f>IF($C415="","",IFERROR(VLOOKUP($C415,Categories!$A$5:$C$20,3,FALSE),""))</f>
        <v/>
      </c>
      <c r="I415" s="11"/>
    </row>
    <row r="416" spans="1:9" x14ac:dyDescent="0.3">
      <c r="A416" s="26"/>
      <c r="B416" s="11"/>
      <c r="C416" s="11"/>
      <c r="D416" s="27" t="str">
        <f>IF($C416="","",IFERROR(VLOOKUP($C416,Categories!$A$5:$C$20,2,FALSE),"? not in master"))</f>
        <v/>
      </c>
      <c r="E416" s="11"/>
      <c r="F416" s="61"/>
      <c r="G416" s="62" t="str">
        <f t="shared" si="6"/>
        <v/>
      </c>
      <c r="H416" s="63" t="str">
        <f>IF($C416="","",IFERROR(VLOOKUP($C416,Categories!$A$5:$C$20,3,FALSE),""))</f>
        <v/>
      </c>
      <c r="I416" s="11"/>
    </row>
    <row r="417" spans="1:9" x14ac:dyDescent="0.3">
      <c r="A417" s="26"/>
      <c r="B417" s="11"/>
      <c r="C417" s="11"/>
      <c r="D417" s="27" t="str">
        <f>IF($C417="","",IFERROR(VLOOKUP($C417,Categories!$A$5:$C$20,2,FALSE),"? not in master"))</f>
        <v/>
      </c>
      <c r="E417" s="11"/>
      <c r="F417" s="61"/>
      <c r="G417" s="62" t="str">
        <f t="shared" si="6"/>
        <v/>
      </c>
      <c r="H417" s="63" t="str">
        <f>IF($C417="","",IFERROR(VLOOKUP($C417,Categories!$A$5:$C$20,3,FALSE),""))</f>
        <v/>
      </c>
      <c r="I417" s="11"/>
    </row>
    <row r="418" spans="1:9" x14ac:dyDescent="0.3">
      <c r="A418" s="26"/>
      <c r="B418" s="11"/>
      <c r="C418" s="11"/>
      <c r="D418" s="27" t="str">
        <f>IF($C418="","",IFERROR(VLOOKUP($C418,Categories!$A$5:$C$20,2,FALSE),"? not in master"))</f>
        <v/>
      </c>
      <c r="E418" s="11"/>
      <c r="F418" s="61"/>
      <c r="G418" s="62" t="str">
        <f t="shared" si="6"/>
        <v/>
      </c>
      <c r="H418" s="63" t="str">
        <f>IF($C418="","",IFERROR(VLOOKUP($C418,Categories!$A$5:$C$20,3,FALSE),""))</f>
        <v/>
      </c>
      <c r="I418" s="11"/>
    </row>
    <row r="419" spans="1:9" x14ac:dyDescent="0.3">
      <c r="A419" s="26"/>
      <c r="B419" s="11"/>
      <c r="C419" s="11"/>
      <c r="D419" s="27" t="str">
        <f>IF($C419="","",IFERROR(VLOOKUP($C419,Categories!$A$5:$C$20,2,FALSE),"? not in master"))</f>
        <v/>
      </c>
      <c r="E419" s="11"/>
      <c r="F419" s="61"/>
      <c r="G419" s="62" t="str">
        <f t="shared" si="6"/>
        <v/>
      </c>
      <c r="H419" s="63" t="str">
        <f>IF($C419="","",IFERROR(VLOOKUP($C419,Categories!$A$5:$C$20,3,FALSE),""))</f>
        <v/>
      </c>
      <c r="I419" s="11"/>
    </row>
    <row r="420" spans="1:9" x14ac:dyDescent="0.3">
      <c r="A420" s="26"/>
      <c r="B420" s="11"/>
      <c r="C420" s="11"/>
      <c r="D420" s="27" t="str">
        <f>IF($C420="","",IFERROR(VLOOKUP($C420,Categories!$A$5:$C$20,2,FALSE),"? not in master"))</f>
        <v/>
      </c>
      <c r="E420" s="11"/>
      <c r="F420" s="61"/>
      <c r="G420" s="62" t="str">
        <f t="shared" si="6"/>
        <v/>
      </c>
      <c r="H420" s="63" t="str">
        <f>IF($C420="","",IFERROR(VLOOKUP($C420,Categories!$A$5:$C$20,3,FALSE),""))</f>
        <v/>
      </c>
      <c r="I420" s="11"/>
    </row>
    <row r="421" spans="1:9" x14ac:dyDescent="0.3">
      <c r="A421" s="26"/>
      <c r="B421" s="11"/>
      <c r="C421" s="11"/>
      <c r="D421" s="27" t="str">
        <f>IF($C421="","",IFERROR(VLOOKUP($C421,Categories!$A$5:$C$20,2,FALSE),"? not in master"))</f>
        <v/>
      </c>
      <c r="E421" s="11"/>
      <c r="F421" s="61"/>
      <c r="G421" s="62" t="str">
        <f t="shared" si="6"/>
        <v/>
      </c>
      <c r="H421" s="63" t="str">
        <f>IF($C421="","",IFERROR(VLOOKUP($C421,Categories!$A$5:$C$20,3,FALSE),""))</f>
        <v/>
      </c>
      <c r="I421" s="11"/>
    </row>
    <row r="422" spans="1:9" x14ac:dyDescent="0.3">
      <c r="A422" s="26"/>
      <c r="B422" s="11"/>
      <c r="C422" s="11"/>
      <c r="D422" s="27" t="str">
        <f>IF($C422="","",IFERROR(VLOOKUP($C422,Categories!$A$5:$C$20,2,FALSE),"? not in master"))</f>
        <v/>
      </c>
      <c r="E422" s="11"/>
      <c r="F422" s="61"/>
      <c r="G422" s="62" t="str">
        <f t="shared" si="6"/>
        <v/>
      </c>
      <c r="H422" s="63" t="str">
        <f>IF($C422="","",IFERROR(VLOOKUP($C422,Categories!$A$5:$C$20,3,FALSE),""))</f>
        <v/>
      </c>
      <c r="I422" s="11"/>
    </row>
    <row r="423" spans="1:9" x14ac:dyDescent="0.3">
      <c r="A423" s="26"/>
      <c r="B423" s="11"/>
      <c r="C423" s="11"/>
      <c r="D423" s="27" t="str">
        <f>IF($C423="","",IFERROR(VLOOKUP($C423,Categories!$A$5:$C$20,2,FALSE),"? not in master"))</f>
        <v/>
      </c>
      <c r="E423" s="11"/>
      <c r="F423" s="61"/>
      <c r="G423" s="62" t="str">
        <f t="shared" si="6"/>
        <v/>
      </c>
      <c r="H423" s="63" t="str">
        <f>IF($C423="","",IFERROR(VLOOKUP($C423,Categories!$A$5:$C$20,3,FALSE),""))</f>
        <v/>
      </c>
      <c r="I423" s="11"/>
    </row>
    <row r="424" spans="1:9" x14ac:dyDescent="0.3">
      <c r="A424" s="26"/>
      <c r="B424" s="11"/>
      <c r="C424" s="11"/>
      <c r="D424" s="27" t="str">
        <f>IF($C424="","",IFERROR(VLOOKUP($C424,Categories!$A$5:$C$20,2,FALSE),"? not in master"))</f>
        <v/>
      </c>
      <c r="E424" s="11"/>
      <c r="F424" s="61"/>
      <c r="G424" s="62" t="str">
        <f t="shared" si="6"/>
        <v/>
      </c>
      <c r="H424" s="63" t="str">
        <f>IF($C424="","",IFERROR(VLOOKUP($C424,Categories!$A$5:$C$20,3,FALSE),""))</f>
        <v/>
      </c>
      <c r="I424" s="11"/>
    </row>
    <row r="425" spans="1:9" x14ac:dyDescent="0.3">
      <c r="A425" s="26"/>
      <c r="B425" s="11"/>
      <c r="C425" s="11"/>
      <c r="D425" s="27" t="str">
        <f>IF($C425="","",IFERROR(VLOOKUP($C425,Categories!$A$5:$C$20,2,FALSE),"? not in master"))</f>
        <v/>
      </c>
      <c r="E425" s="11"/>
      <c r="F425" s="61"/>
      <c r="G425" s="62" t="str">
        <f t="shared" si="6"/>
        <v/>
      </c>
      <c r="H425" s="63" t="str">
        <f>IF($C425="","",IFERROR(VLOOKUP($C425,Categories!$A$5:$C$20,3,FALSE),""))</f>
        <v/>
      </c>
      <c r="I425" s="11"/>
    </row>
    <row r="426" spans="1:9" x14ac:dyDescent="0.3">
      <c r="A426" s="26"/>
      <c r="B426" s="11"/>
      <c r="C426" s="11"/>
      <c r="D426" s="27" t="str">
        <f>IF($C426="","",IFERROR(VLOOKUP($C426,Categories!$A$5:$C$20,2,FALSE),"? not in master"))</f>
        <v/>
      </c>
      <c r="E426" s="11"/>
      <c r="F426" s="61"/>
      <c r="G426" s="62" t="str">
        <f t="shared" si="6"/>
        <v/>
      </c>
      <c r="H426" s="63" t="str">
        <f>IF($C426="","",IFERROR(VLOOKUP($C426,Categories!$A$5:$C$20,3,FALSE),""))</f>
        <v/>
      </c>
      <c r="I426" s="11"/>
    </row>
    <row r="427" spans="1:9" x14ac:dyDescent="0.3">
      <c r="A427" s="26"/>
      <c r="B427" s="11"/>
      <c r="C427" s="11"/>
      <c r="D427" s="27" t="str">
        <f>IF($C427="","",IFERROR(VLOOKUP($C427,Categories!$A$5:$C$20,2,FALSE),"? not in master"))</f>
        <v/>
      </c>
      <c r="E427" s="11"/>
      <c r="F427" s="61"/>
      <c r="G427" s="62" t="str">
        <f t="shared" si="6"/>
        <v/>
      </c>
      <c r="H427" s="63" t="str">
        <f>IF($C427="","",IFERROR(VLOOKUP($C427,Categories!$A$5:$C$20,3,FALSE),""))</f>
        <v/>
      </c>
      <c r="I427" s="11"/>
    </row>
    <row r="428" spans="1:9" x14ac:dyDescent="0.3">
      <c r="A428" s="26"/>
      <c r="B428" s="11"/>
      <c r="C428" s="11"/>
      <c r="D428" s="27" t="str">
        <f>IF($C428="","",IFERROR(VLOOKUP($C428,Categories!$A$5:$C$20,2,FALSE),"? not in master"))</f>
        <v/>
      </c>
      <c r="E428" s="11"/>
      <c r="F428" s="61"/>
      <c r="G428" s="62" t="str">
        <f t="shared" si="6"/>
        <v/>
      </c>
      <c r="H428" s="63" t="str">
        <f>IF($C428="","",IFERROR(VLOOKUP($C428,Categories!$A$5:$C$20,3,FALSE),""))</f>
        <v/>
      </c>
      <c r="I428" s="11"/>
    </row>
    <row r="429" spans="1:9" x14ac:dyDescent="0.3">
      <c r="A429" s="26"/>
      <c r="B429" s="11"/>
      <c r="C429" s="11"/>
      <c r="D429" s="27" t="str">
        <f>IF($C429="","",IFERROR(VLOOKUP($C429,Categories!$A$5:$C$20,2,FALSE),"? not in master"))</f>
        <v/>
      </c>
      <c r="E429" s="11"/>
      <c r="F429" s="61"/>
      <c r="G429" s="62" t="str">
        <f t="shared" si="6"/>
        <v/>
      </c>
      <c r="H429" s="63" t="str">
        <f>IF($C429="","",IFERROR(VLOOKUP($C429,Categories!$A$5:$C$20,3,FALSE),""))</f>
        <v/>
      </c>
      <c r="I429" s="11"/>
    </row>
    <row r="430" spans="1:9" x14ac:dyDescent="0.3">
      <c r="A430" s="26"/>
      <c r="B430" s="11"/>
      <c r="C430" s="11"/>
      <c r="D430" s="27" t="str">
        <f>IF($C430="","",IFERROR(VLOOKUP($C430,Categories!$A$5:$C$20,2,FALSE),"? not in master"))</f>
        <v/>
      </c>
      <c r="E430" s="11"/>
      <c r="F430" s="61"/>
      <c r="G430" s="62" t="str">
        <f t="shared" si="6"/>
        <v/>
      </c>
      <c r="H430" s="63" t="str">
        <f>IF($C430="","",IFERROR(VLOOKUP($C430,Categories!$A$5:$C$20,3,FALSE),""))</f>
        <v/>
      </c>
      <c r="I430" s="11"/>
    </row>
    <row r="431" spans="1:9" x14ac:dyDescent="0.3">
      <c r="A431" s="26"/>
      <c r="B431" s="11"/>
      <c r="C431" s="11"/>
      <c r="D431" s="27" t="str">
        <f>IF($C431="","",IFERROR(VLOOKUP($C431,Categories!$A$5:$C$20,2,FALSE),"? not in master"))</f>
        <v/>
      </c>
      <c r="E431" s="11"/>
      <c r="F431" s="61"/>
      <c r="G431" s="62" t="str">
        <f t="shared" si="6"/>
        <v/>
      </c>
      <c r="H431" s="63" t="str">
        <f>IF($C431="","",IFERROR(VLOOKUP($C431,Categories!$A$5:$C$20,3,FALSE),""))</f>
        <v/>
      </c>
      <c r="I431" s="11"/>
    </row>
    <row r="432" spans="1:9" x14ac:dyDescent="0.3">
      <c r="A432" s="26"/>
      <c r="B432" s="11"/>
      <c r="C432" s="11"/>
      <c r="D432" s="27" t="str">
        <f>IF($C432="","",IFERROR(VLOOKUP($C432,Categories!$A$5:$C$20,2,FALSE),"? not in master"))</f>
        <v/>
      </c>
      <c r="E432" s="11"/>
      <c r="F432" s="61"/>
      <c r="G432" s="62" t="str">
        <f t="shared" si="6"/>
        <v/>
      </c>
      <c r="H432" s="63" t="str">
        <f>IF($C432="","",IFERROR(VLOOKUP($C432,Categories!$A$5:$C$20,3,FALSE),""))</f>
        <v/>
      </c>
      <c r="I432" s="11"/>
    </row>
    <row r="433" spans="1:9" x14ac:dyDescent="0.3">
      <c r="A433" s="26"/>
      <c r="B433" s="11"/>
      <c r="C433" s="11"/>
      <c r="D433" s="27" t="str">
        <f>IF($C433="","",IFERROR(VLOOKUP($C433,Categories!$A$5:$C$20,2,FALSE),"? not in master"))</f>
        <v/>
      </c>
      <c r="E433" s="11"/>
      <c r="F433" s="61"/>
      <c r="G433" s="62" t="str">
        <f t="shared" si="6"/>
        <v/>
      </c>
      <c r="H433" s="63" t="str">
        <f>IF($C433="","",IFERROR(VLOOKUP($C433,Categories!$A$5:$C$20,3,FALSE),""))</f>
        <v/>
      </c>
      <c r="I433" s="11"/>
    </row>
    <row r="434" spans="1:9" x14ac:dyDescent="0.3">
      <c r="A434" s="26"/>
      <c r="B434" s="11"/>
      <c r="C434" s="11"/>
      <c r="D434" s="27" t="str">
        <f>IF($C434="","",IFERROR(VLOOKUP($C434,Categories!$A$5:$C$20,2,FALSE),"? not in master"))</f>
        <v/>
      </c>
      <c r="E434" s="11"/>
      <c r="F434" s="61"/>
      <c r="G434" s="62" t="str">
        <f t="shared" si="6"/>
        <v/>
      </c>
      <c r="H434" s="63" t="str">
        <f>IF($C434="","",IFERROR(VLOOKUP($C434,Categories!$A$5:$C$20,3,FALSE),""))</f>
        <v/>
      </c>
      <c r="I434" s="11"/>
    </row>
    <row r="435" spans="1:9" x14ac:dyDescent="0.3">
      <c r="A435" s="26"/>
      <c r="B435" s="11"/>
      <c r="C435" s="11"/>
      <c r="D435" s="27" t="str">
        <f>IF($C435="","",IFERROR(VLOOKUP($C435,Categories!$A$5:$C$20,2,FALSE),"? not in master"))</f>
        <v/>
      </c>
      <c r="E435" s="11"/>
      <c r="F435" s="61"/>
      <c r="G435" s="62" t="str">
        <f t="shared" si="6"/>
        <v/>
      </c>
      <c r="H435" s="63" t="str">
        <f>IF($C435="","",IFERROR(VLOOKUP($C435,Categories!$A$5:$C$20,3,FALSE),""))</f>
        <v/>
      </c>
      <c r="I435" s="11"/>
    </row>
    <row r="436" spans="1:9" x14ac:dyDescent="0.3">
      <c r="A436" s="26"/>
      <c r="B436" s="11"/>
      <c r="C436" s="11"/>
      <c r="D436" s="27" t="str">
        <f>IF($C436="","",IFERROR(VLOOKUP($C436,Categories!$A$5:$C$20,2,FALSE),"? not in master"))</f>
        <v/>
      </c>
      <c r="E436" s="11"/>
      <c r="F436" s="61"/>
      <c r="G436" s="62" t="str">
        <f t="shared" si="6"/>
        <v/>
      </c>
      <c r="H436" s="63" t="str">
        <f>IF($C436="","",IFERROR(VLOOKUP($C436,Categories!$A$5:$C$20,3,FALSE),""))</f>
        <v/>
      </c>
      <c r="I436" s="11"/>
    </row>
    <row r="437" spans="1:9" x14ac:dyDescent="0.3">
      <c r="A437" s="26"/>
      <c r="B437" s="11"/>
      <c r="C437" s="11"/>
      <c r="D437" s="27" t="str">
        <f>IF($C437="","",IFERROR(VLOOKUP($C437,Categories!$A$5:$C$20,2,FALSE),"? not in master"))</f>
        <v/>
      </c>
      <c r="E437" s="11"/>
      <c r="F437" s="61"/>
      <c r="G437" s="62" t="str">
        <f t="shared" si="6"/>
        <v/>
      </c>
      <c r="H437" s="63" t="str">
        <f>IF($C437="","",IFERROR(VLOOKUP($C437,Categories!$A$5:$C$20,3,FALSE),""))</f>
        <v/>
      </c>
      <c r="I437" s="11"/>
    </row>
    <row r="438" spans="1:9" x14ac:dyDescent="0.3">
      <c r="A438" s="26"/>
      <c r="B438" s="11"/>
      <c r="C438" s="11"/>
      <c r="D438" s="27" t="str">
        <f>IF($C438="","",IFERROR(VLOOKUP($C438,Categories!$A$5:$C$20,2,FALSE),"? not in master"))</f>
        <v/>
      </c>
      <c r="E438" s="11"/>
      <c r="F438" s="61"/>
      <c r="G438" s="62" t="str">
        <f t="shared" si="6"/>
        <v/>
      </c>
      <c r="H438" s="63" t="str">
        <f>IF($C438="","",IFERROR(VLOOKUP($C438,Categories!$A$5:$C$20,3,FALSE),""))</f>
        <v/>
      </c>
      <c r="I438" s="11"/>
    </row>
    <row r="439" spans="1:9" x14ac:dyDescent="0.3">
      <c r="A439" s="26"/>
      <c r="B439" s="11"/>
      <c r="C439" s="11"/>
      <c r="D439" s="27" t="str">
        <f>IF($C439="","",IFERROR(VLOOKUP($C439,Categories!$A$5:$C$20,2,FALSE),"? not in master"))</f>
        <v/>
      </c>
      <c r="E439" s="11"/>
      <c r="F439" s="61"/>
      <c r="G439" s="62" t="str">
        <f t="shared" si="6"/>
        <v/>
      </c>
      <c r="H439" s="63" t="str">
        <f>IF($C439="","",IFERROR(VLOOKUP($C439,Categories!$A$5:$C$20,3,FALSE),""))</f>
        <v/>
      </c>
      <c r="I439" s="11"/>
    </row>
    <row r="440" spans="1:9" x14ac:dyDescent="0.3">
      <c r="A440" s="26"/>
      <c r="B440" s="11"/>
      <c r="C440" s="11"/>
      <c r="D440" s="27" t="str">
        <f>IF($C440="","",IFERROR(VLOOKUP($C440,Categories!$A$5:$C$20,2,FALSE),"? not in master"))</f>
        <v/>
      </c>
      <c r="E440" s="11"/>
      <c r="F440" s="61"/>
      <c r="G440" s="62" t="str">
        <f t="shared" si="6"/>
        <v/>
      </c>
      <c r="H440" s="63" t="str">
        <f>IF($C440="","",IFERROR(VLOOKUP($C440,Categories!$A$5:$C$20,3,FALSE),""))</f>
        <v/>
      </c>
      <c r="I440" s="11"/>
    </row>
    <row r="441" spans="1:9" x14ac:dyDescent="0.3">
      <c r="A441" s="26"/>
      <c r="B441" s="11"/>
      <c r="C441" s="11"/>
      <c r="D441" s="27" t="str">
        <f>IF($C441="","",IFERROR(VLOOKUP($C441,Categories!$A$5:$C$20,2,FALSE),"? not in master"))</f>
        <v/>
      </c>
      <c r="E441" s="11"/>
      <c r="F441" s="61"/>
      <c r="G441" s="62" t="str">
        <f t="shared" si="6"/>
        <v/>
      </c>
      <c r="H441" s="63" t="str">
        <f>IF($C441="","",IFERROR(VLOOKUP($C441,Categories!$A$5:$C$20,3,FALSE),""))</f>
        <v/>
      </c>
      <c r="I441" s="11"/>
    </row>
    <row r="442" spans="1:9" x14ac:dyDescent="0.3">
      <c r="A442" s="26"/>
      <c r="B442" s="11"/>
      <c r="C442" s="11"/>
      <c r="D442" s="27" t="str">
        <f>IF($C442="","",IFERROR(VLOOKUP($C442,Categories!$A$5:$C$20,2,FALSE),"? not in master"))</f>
        <v/>
      </c>
      <c r="E442" s="11"/>
      <c r="F442" s="61"/>
      <c r="G442" s="62" t="str">
        <f t="shared" si="6"/>
        <v/>
      </c>
      <c r="H442" s="63" t="str">
        <f>IF($C442="","",IFERROR(VLOOKUP($C442,Categories!$A$5:$C$20,3,FALSE),""))</f>
        <v/>
      </c>
      <c r="I442" s="11"/>
    </row>
    <row r="443" spans="1:9" x14ac:dyDescent="0.3">
      <c r="A443" s="26"/>
      <c r="B443" s="11"/>
      <c r="C443" s="11"/>
      <c r="D443" s="27" t="str">
        <f>IF($C443="","",IFERROR(VLOOKUP($C443,Categories!$A$5:$C$20,2,FALSE),"? not in master"))</f>
        <v/>
      </c>
      <c r="E443" s="11"/>
      <c r="F443" s="61"/>
      <c r="G443" s="62" t="str">
        <f t="shared" si="6"/>
        <v/>
      </c>
      <c r="H443" s="63" t="str">
        <f>IF($C443="","",IFERROR(VLOOKUP($C443,Categories!$A$5:$C$20,3,FALSE),""))</f>
        <v/>
      </c>
      <c r="I443" s="11"/>
    </row>
    <row r="444" spans="1:9" x14ac:dyDescent="0.3">
      <c r="A444" s="26"/>
      <c r="B444" s="11"/>
      <c r="C444" s="11"/>
      <c r="D444" s="27" t="str">
        <f>IF($C444="","",IFERROR(VLOOKUP($C444,Categories!$A$5:$C$20,2,FALSE),"? not in master"))</f>
        <v/>
      </c>
      <c r="E444" s="11"/>
      <c r="F444" s="61"/>
      <c r="G444" s="62" t="str">
        <f t="shared" si="6"/>
        <v/>
      </c>
      <c r="H444" s="63" t="str">
        <f>IF($C444="","",IFERROR(VLOOKUP($C444,Categories!$A$5:$C$20,3,FALSE),""))</f>
        <v/>
      </c>
      <c r="I444" s="11"/>
    </row>
    <row r="445" spans="1:9" x14ac:dyDescent="0.3">
      <c r="A445" s="26"/>
      <c r="B445" s="11"/>
      <c r="C445" s="11"/>
      <c r="D445" s="27" t="str">
        <f>IF($C445="","",IFERROR(VLOOKUP($C445,Categories!$A$5:$C$20,2,FALSE),"? not in master"))</f>
        <v/>
      </c>
      <c r="E445" s="11"/>
      <c r="F445" s="61"/>
      <c r="G445" s="62" t="str">
        <f t="shared" si="6"/>
        <v/>
      </c>
      <c r="H445" s="63" t="str">
        <f>IF($C445="","",IFERROR(VLOOKUP($C445,Categories!$A$5:$C$20,3,FALSE),""))</f>
        <v/>
      </c>
      <c r="I445" s="11"/>
    </row>
    <row r="446" spans="1:9" x14ac:dyDescent="0.3">
      <c r="A446" s="26"/>
      <c r="B446" s="11"/>
      <c r="C446" s="11"/>
      <c r="D446" s="27" t="str">
        <f>IF($C446="","",IFERROR(VLOOKUP($C446,Categories!$A$5:$C$20,2,FALSE),"? not in master"))</f>
        <v/>
      </c>
      <c r="E446" s="11"/>
      <c r="F446" s="61"/>
      <c r="G446" s="62" t="str">
        <f t="shared" si="6"/>
        <v/>
      </c>
      <c r="H446" s="63" t="str">
        <f>IF($C446="","",IFERROR(VLOOKUP($C446,Categories!$A$5:$C$20,3,FALSE),""))</f>
        <v/>
      </c>
      <c r="I446" s="11"/>
    </row>
    <row r="447" spans="1:9" x14ac:dyDescent="0.3">
      <c r="A447" s="26"/>
      <c r="B447" s="11"/>
      <c r="C447" s="11"/>
      <c r="D447" s="27" t="str">
        <f>IF($C447="","",IFERROR(VLOOKUP($C447,Categories!$A$5:$C$20,2,FALSE),"? not in master"))</f>
        <v/>
      </c>
      <c r="E447" s="11"/>
      <c r="F447" s="61"/>
      <c r="G447" s="62" t="str">
        <f t="shared" si="6"/>
        <v/>
      </c>
      <c r="H447" s="63" t="str">
        <f>IF($C447="","",IFERROR(VLOOKUP($C447,Categories!$A$5:$C$20,3,FALSE),""))</f>
        <v/>
      </c>
      <c r="I447" s="11"/>
    </row>
    <row r="448" spans="1:9" x14ac:dyDescent="0.3">
      <c r="A448" s="26"/>
      <c r="B448" s="11"/>
      <c r="C448" s="11"/>
      <c r="D448" s="27" t="str">
        <f>IF($C448="","",IFERROR(VLOOKUP($C448,Categories!$A$5:$C$20,2,FALSE),"? not in master"))</f>
        <v/>
      </c>
      <c r="E448" s="11"/>
      <c r="F448" s="61"/>
      <c r="G448" s="62" t="str">
        <f t="shared" si="6"/>
        <v/>
      </c>
      <c r="H448" s="63" t="str">
        <f>IF($C448="","",IFERROR(VLOOKUP($C448,Categories!$A$5:$C$20,3,FALSE),""))</f>
        <v/>
      </c>
      <c r="I448" s="11"/>
    </row>
    <row r="449" spans="1:9" x14ac:dyDescent="0.3">
      <c r="A449" s="26"/>
      <c r="B449" s="11"/>
      <c r="C449" s="11"/>
      <c r="D449" s="27" t="str">
        <f>IF($C449="","",IFERROR(VLOOKUP($C449,Categories!$A$5:$C$20,2,FALSE),"? not in master"))</f>
        <v/>
      </c>
      <c r="E449" s="11"/>
      <c r="F449" s="61"/>
      <c r="G449" s="62" t="str">
        <f t="shared" si="6"/>
        <v/>
      </c>
      <c r="H449" s="63" t="str">
        <f>IF($C449="","",IFERROR(VLOOKUP($C449,Categories!$A$5:$C$20,3,FALSE),""))</f>
        <v/>
      </c>
      <c r="I449" s="11"/>
    </row>
    <row r="450" spans="1:9" x14ac:dyDescent="0.3">
      <c r="A450" s="26"/>
      <c r="B450" s="11"/>
      <c r="C450" s="11"/>
      <c r="D450" s="27" t="str">
        <f>IF($C450="","",IFERROR(VLOOKUP($C450,Categories!$A$5:$C$20,2,FALSE),"? not in master"))</f>
        <v/>
      </c>
      <c r="E450" s="11"/>
      <c r="F450" s="61"/>
      <c r="G450" s="62" t="str">
        <f t="shared" si="6"/>
        <v/>
      </c>
      <c r="H450" s="63" t="str">
        <f>IF($C450="","",IFERROR(VLOOKUP($C450,Categories!$A$5:$C$20,3,FALSE),""))</f>
        <v/>
      </c>
      <c r="I450" s="11"/>
    </row>
    <row r="451" spans="1:9" x14ac:dyDescent="0.3">
      <c r="A451" s="26"/>
      <c r="B451" s="11"/>
      <c r="C451" s="11"/>
      <c r="D451" s="27" t="str">
        <f>IF($C451="","",IFERROR(VLOOKUP($C451,Categories!$A$5:$C$20,2,FALSE),"? not in master"))</f>
        <v/>
      </c>
      <c r="E451" s="11"/>
      <c r="F451" s="61"/>
      <c r="G451" s="62" t="str">
        <f t="shared" si="6"/>
        <v/>
      </c>
      <c r="H451" s="63" t="str">
        <f>IF($C451="","",IFERROR(VLOOKUP($C451,Categories!$A$5:$C$20,3,FALSE),""))</f>
        <v/>
      </c>
      <c r="I451" s="11"/>
    </row>
    <row r="452" spans="1:9" x14ac:dyDescent="0.3">
      <c r="A452" s="26"/>
      <c r="B452" s="11"/>
      <c r="C452" s="11"/>
      <c r="D452" s="27" t="str">
        <f>IF($C452="","",IFERROR(VLOOKUP($C452,Categories!$A$5:$C$20,2,FALSE),"? not in master"))</f>
        <v/>
      </c>
      <c r="E452" s="11"/>
      <c r="F452" s="61"/>
      <c r="G452" s="62" t="str">
        <f t="shared" si="6"/>
        <v/>
      </c>
      <c r="H452" s="63" t="str">
        <f>IF($C452="","",IFERROR(VLOOKUP($C452,Categories!$A$5:$C$20,3,FALSE),""))</f>
        <v/>
      </c>
      <c r="I452" s="11"/>
    </row>
    <row r="453" spans="1:9" x14ac:dyDescent="0.3">
      <c r="A453" s="26"/>
      <c r="B453" s="11"/>
      <c r="C453" s="11"/>
      <c r="D453" s="27" t="str">
        <f>IF($C453="","",IFERROR(VLOOKUP($C453,Categories!$A$5:$C$20,2,FALSE),"? not in master"))</f>
        <v/>
      </c>
      <c r="E453" s="11"/>
      <c r="F453" s="61"/>
      <c r="G453" s="62" t="str">
        <f t="shared" ref="G453:G504" si="7">IF($A453="","",TEXT($A453,"YYYY-MM"))</f>
        <v/>
      </c>
      <c r="H453" s="63" t="str">
        <f>IF($C453="","",IFERROR(VLOOKUP($C453,Categories!$A$5:$C$20,3,FALSE),""))</f>
        <v/>
      </c>
      <c r="I453" s="11"/>
    </row>
    <row r="454" spans="1:9" x14ac:dyDescent="0.3">
      <c r="A454" s="26"/>
      <c r="B454" s="11"/>
      <c r="C454" s="11"/>
      <c r="D454" s="27" t="str">
        <f>IF($C454="","",IFERROR(VLOOKUP($C454,Categories!$A$5:$C$20,2,FALSE),"? not in master"))</f>
        <v/>
      </c>
      <c r="E454" s="11"/>
      <c r="F454" s="61"/>
      <c r="G454" s="62" t="str">
        <f t="shared" si="7"/>
        <v/>
      </c>
      <c r="H454" s="63" t="str">
        <f>IF($C454="","",IFERROR(VLOOKUP($C454,Categories!$A$5:$C$20,3,FALSE),""))</f>
        <v/>
      </c>
      <c r="I454" s="11"/>
    </row>
    <row r="455" spans="1:9" x14ac:dyDescent="0.3">
      <c r="A455" s="26"/>
      <c r="B455" s="11"/>
      <c r="C455" s="11"/>
      <c r="D455" s="27" t="str">
        <f>IF($C455="","",IFERROR(VLOOKUP($C455,Categories!$A$5:$C$20,2,FALSE),"? not in master"))</f>
        <v/>
      </c>
      <c r="E455" s="11"/>
      <c r="F455" s="61"/>
      <c r="G455" s="62" t="str">
        <f t="shared" si="7"/>
        <v/>
      </c>
      <c r="H455" s="63" t="str">
        <f>IF($C455="","",IFERROR(VLOOKUP($C455,Categories!$A$5:$C$20,3,FALSE),""))</f>
        <v/>
      </c>
      <c r="I455" s="11"/>
    </row>
    <row r="456" spans="1:9" x14ac:dyDescent="0.3">
      <c r="A456" s="26"/>
      <c r="B456" s="11"/>
      <c r="C456" s="11"/>
      <c r="D456" s="27" t="str">
        <f>IF($C456="","",IFERROR(VLOOKUP($C456,Categories!$A$5:$C$20,2,FALSE),"? not in master"))</f>
        <v/>
      </c>
      <c r="E456" s="11"/>
      <c r="F456" s="61"/>
      <c r="G456" s="62" t="str">
        <f t="shared" si="7"/>
        <v/>
      </c>
      <c r="H456" s="63" t="str">
        <f>IF($C456="","",IFERROR(VLOOKUP($C456,Categories!$A$5:$C$20,3,FALSE),""))</f>
        <v/>
      </c>
      <c r="I456" s="11"/>
    </row>
    <row r="457" spans="1:9" x14ac:dyDescent="0.3">
      <c r="A457" s="26"/>
      <c r="B457" s="11"/>
      <c r="C457" s="11"/>
      <c r="D457" s="27" t="str">
        <f>IF($C457="","",IFERROR(VLOOKUP($C457,Categories!$A$5:$C$20,2,FALSE),"? not in master"))</f>
        <v/>
      </c>
      <c r="E457" s="11"/>
      <c r="F457" s="61"/>
      <c r="G457" s="62" t="str">
        <f t="shared" si="7"/>
        <v/>
      </c>
      <c r="H457" s="63" t="str">
        <f>IF($C457="","",IFERROR(VLOOKUP($C457,Categories!$A$5:$C$20,3,FALSE),""))</f>
        <v/>
      </c>
      <c r="I457" s="11"/>
    </row>
    <row r="458" spans="1:9" x14ac:dyDescent="0.3">
      <c r="A458" s="26"/>
      <c r="B458" s="11"/>
      <c r="C458" s="11"/>
      <c r="D458" s="27" t="str">
        <f>IF($C458="","",IFERROR(VLOOKUP($C458,Categories!$A$5:$C$20,2,FALSE),"? not in master"))</f>
        <v/>
      </c>
      <c r="E458" s="11"/>
      <c r="F458" s="61"/>
      <c r="G458" s="62" t="str">
        <f t="shared" si="7"/>
        <v/>
      </c>
      <c r="H458" s="63" t="str">
        <f>IF($C458="","",IFERROR(VLOOKUP($C458,Categories!$A$5:$C$20,3,FALSE),""))</f>
        <v/>
      </c>
      <c r="I458" s="11"/>
    </row>
    <row r="459" spans="1:9" x14ac:dyDescent="0.3">
      <c r="A459" s="26"/>
      <c r="B459" s="11"/>
      <c r="C459" s="11"/>
      <c r="D459" s="27" t="str">
        <f>IF($C459="","",IFERROR(VLOOKUP($C459,Categories!$A$5:$C$20,2,FALSE),"? not in master"))</f>
        <v/>
      </c>
      <c r="E459" s="11"/>
      <c r="F459" s="61"/>
      <c r="G459" s="62" t="str">
        <f t="shared" si="7"/>
        <v/>
      </c>
      <c r="H459" s="63" t="str">
        <f>IF($C459="","",IFERROR(VLOOKUP($C459,Categories!$A$5:$C$20,3,FALSE),""))</f>
        <v/>
      </c>
      <c r="I459" s="11"/>
    </row>
    <row r="460" spans="1:9" x14ac:dyDescent="0.3">
      <c r="A460" s="26"/>
      <c r="B460" s="11"/>
      <c r="C460" s="11"/>
      <c r="D460" s="27" t="str">
        <f>IF($C460="","",IFERROR(VLOOKUP($C460,Categories!$A$5:$C$20,2,FALSE),"? not in master"))</f>
        <v/>
      </c>
      <c r="E460" s="11"/>
      <c r="F460" s="61"/>
      <c r="G460" s="62" t="str">
        <f t="shared" si="7"/>
        <v/>
      </c>
      <c r="H460" s="63" t="str">
        <f>IF($C460="","",IFERROR(VLOOKUP($C460,Categories!$A$5:$C$20,3,FALSE),""))</f>
        <v/>
      </c>
      <c r="I460" s="11"/>
    </row>
    <row r="461" spans="1:9" x14ac:dyDescent="0.3">
      <c r="A461" s="26"/>
      <c r="B461" s="11"/>
      <c r="C461" s="11"/>
      <c r="D461" s="27" t="str">
        <f>IF($C461="","",IFERROR(VLOOKUP($C461,Categories!$A$5:$C$20,2,FALSE),"? not in master"))</f>
        <v/>
      </c>
      <c r="E461" s="11"/>
      <c r="F461" s="61"/>
      <c r="G461" s="62" t="str">
        <f t="shared" si="7"/>
        <v/>
      </c>
      <c r="H461" s="63" t="str">
        <f>IF($C461="","",IFERROR(VLOOKUP($C461,Categories!$A$5:$C$20,3,FALSE),""))</f>
        <v/>
      </c>
      <c r="I461" s="11"/>
    </row>
    <row r="462" spans="1:9" x14ac:dyDescent="0.3">
      <c r="A462" s="26"/>
      <c r="B462" s="11"/>
      <c r="C462" s="11"/>
      <c r="D462" s="27" t="str">
        <f>IF($C462="","",IFERROR(VLOOKUP($C462,Categories!$A$5:$C$20,2,FALSE),"? not in master"))</f>
        <v/>
      </c>
      <c r="E462" s="11"/>
      <c r="F462" s="61"/>
      <c r="G462" s="62" t="str">
        <f t="shared" si="7"/>
        <v/>
      </c>
      <c r="H462" s="63" t="str">
        <f>IF($C462="","",IFERROR(VLOOKUP($C462,Categories!$A$5:$C$20,3,FALSE),""))</f>
        <v/>
      </c>
      <c r="I462" s="11"/>
    </row>
    <row r="463" spans="1:9" x14ac:dyDescent="0.3">
      <c r="A463" s="26"/>
      <c r="B463" s="11"/>
      <c r="C463" s="11"/>
      <c r="D463" s="27" t="str">
        <f>IF($C463="","",IFERROR(VLOOKUP($C463,Categories!$A$5:$C$20,2,FALSE),"? not in master"))</f>
        <v/>
      </c>
      <c r="E463" s="11"/>
      <c r="F463" s="61"/>
      <c r="G463" s="62" t="str">
        <f t="shared" si="7"/>
        <v/>
      </c>
      <c r="H463" s="63" t="str">
        <f>IF($C463="","",IFERROR(VLOOKUP($C463,Categories!$A$5:$C$20,3,FALSE),""))</f>
        <v/>
      </c>
      <c r="I463" s="11"/>
    </row>
    <row r="464" spans="1:9" x14ac:dyDescent="0.3">
      <c r="A464" s="26"/>
      <c r="B464" s="11"/>
      <c r="C464" s="11"/>
      <c r="D464" s="27" t="str">
        <f>IF($C464="","",IFERROR(VLOOKUP($C464,Categories!$A$5:$C$20,2,FALSE),"? not in master"))</f>
        <v/>
      </c>
      <c r="E464" s="11"/>
      <c r="F464" s="61"/>
      <c r="G464" s="62" t="str">
        <f t="shared" si="7"/>
        <v/>
      </c>
      <c r="H464" s="63" t="str">
        <f>IF($C464="","",IFERROR(VLOOKUP($C464,Categories!$A$5:$C$20,3,FALSE),""))</f>
        <v/>
      </c>
      <c r="I464" s="11"/>
    </row>
    <row r="465" spans="1:9" x14ac:dyDescent="0.3">
      <c r="A465" s="26"/>
      <c r="B465" s="11"/>
      <c r="C465" s="11"/>
      <c r="D465" s="27" t="str">
        <f>IF($C465="","",IFERROR(VLOOKUP($C465,Categories!$A$5:$C$20,2,FALSE),"? not in master"))</f>
        <v/>
      </c>
      <c r="E465" s="11"/>
      <c r="F465" s="61"/>
      <c r="G465" s="62" t="str">
        <f t="shared" si="7"/>
        <v/>
      </c>
      <c r="H465" s="63" t="str">
        <f>IF($C465="","",IFERROR(VLOOKUP($C465,Categories!$A$5:$C$20,3,FALSE),""))</f>
        <v/>
      </c>
      <c r="I465" s="11"/>
    </row>
    <row r="466" spans="1:9" x14ac:dyDescent="0.3">
      <c r="A466" s="26"/>
      <c r="B466" s="11"/>
      <c r="C466" s="11"/>
      <c r="D466" s="27" t="str">
        <f>IF($C466="","",IFERROR(VLOOKUP($C466,Categories!$A$5:$C$20,2,FALSE),"? not in master"))</f>
        <v/>
      </c>
      <c r="E466" s="11"/>
      <c r="F466" s="61"/>
      <c r="G466" s="62" t="str">
        <f t="shared" si="7"/>
        <v/>
      </c>
      <c r="H466" s="63" t="str">
        <f>IF($C466="","",IFERROR(VLOOKUP($C466,Categories!$A$5:$C$20,3,FALSE),""))</f>
        <v/>
      </c>
      <c r="I466" s="11"/>
    </row>
    <row r="467" spans="1:9" x14ac:dyDescent="0.3">
      <c r="A467" s="26"/>
      <c r="B467" s="11"/>
      <c r="C467" s="11"/>
      <c r="D467" s="27" t="str">
        <f>IF($C467="","",IFERROR(VLOOKUP($C467,Categories!$A$5:$C$20,2,FALSE),"? not in master"))</f>
        <v/>
      </c>
      <c r="E467" s="11"/>
      <c r="F467" s="61"/>
      <c r="G467" s="62" t="str">
        <f t="shared" si="7"/>
        <v/>
      </c>
      <c r="H467" s="63" t="str">
        <f>IF($C467="","",IFERROR(VLOOKUP($C467,Categories!$A$5:$C$20,3,FALSE),""))</f>
        <v/>
      </c>
      <c r="I467" s="11"/>
    </row>
    <row r="468" spans="1:9" x14ac:dyDescent="0.3">
      <c r="A468" s="26"/>
      <c r="B468" s="11"/>
      <c r="C468" s="11"/>
      <c r="D468" s="27" t="str">
        <f>IF($C468="","",IFERROR(VLOOKUP($C468,Categories!$A$5:$C$20,2,FALSE),"? not in master"))</f>
        <v/>
      </c>
      <c r="E468" s="11"/>
      <c r="F468" s="61"/>
      <c r="G468" s="62" t="str">
        <f t="shared" si="7"/>
        <v/>
      </c>
      <c r="H468" s="63" t="str">
        <f>IF($C468="","",IFERROR(VLOOKUP($C468,Categories!$A$5:$C$20,3,FALSE),""))</f>
        <v/>
      </c>
      <c r="I468" s="11"/>
    </row>
    <row r="469" spans="1:9" x14ac:dyDescent="0.3">
      <c r="A469" s="26"/>
      <c r="B469" s="11"/>
      <c r="C469" s="11"/>
      <c r="D469" s="27" t="str">
        <f>IF($C469="","",IFERROR(VLOOKUP($C469,Categories!$A$5:$C$20,2,FALSE),"? not in master"))</f>
        <v/>
      </c>
      <c r="E469" s="11"/>
      <c r="F469" s="61"/>
      <c r="G469" s="62" t="str">
        <f t="shared" si="7"/>
        <v/>
      </c>
      <c r="H469" s="63" t="str">
        <f>IF($C469="","",IFERROR(VLOOKUP($C469,Categories!$A$5:$C$20,3,FALSE),""))</f>
        <v/>
      </c>
      <c r="I469" s="11"/>
    </row>
    <row r="470" spans="1:9" x14ac:dyDescent="0.3">
      <c r="A470" s="26"/>
      <c r="B470" s="11"/>
      <c r="C470" s="11"/>
      <c r="D470" s="27" t="str">
        <f>IF($C470="","",IFERROR(VLOOKUP($C470,Categories!$A$5:$C$20,2,FALSE),"? not in master"))</f>
        <v/>
      </c>
      <c r="E470" s="11"/>
      <c r="F470" s="61"/>
      <c r="G470" s="62" t="str">
        <f t="shared" si="7"/>
        <v/>
      </c>
      <c r="H470" s="63" t="str">
        <f>IF($C470="","",IFERROR(VLOOKUP($C470,Categories!$A$5:$C$20,3,FALSE),""))</f>
        <v/>
      </c>
      <c r="I470" s="11"/>
    </row>
    <row r="471" spans="1:9" x14ac:dyDescent="0.3">
      <c r="A471" s="26"/>
      <c r="B471" s="11"/>
      <c r="C471" s="11"/>
      <c r="D471" s="27" t="str">
        <f>IF($C471="","",IFERROR(VLOOKUP($C471,Categories!$A$5:$C$20,2,FALSE),"? not in master"))</f>
        <v/>
      </c>
      <c r="E471" s="11"/>
      <c r="F471" s="61"/>
      <c r="G471" s="62" t="str">
        <f t="shared" si="7"/>
        <v/>
      </c>
      <c r="H471" s="63" t="str">
        <f>IF($C471="","",IFERROR(VLOOKUP($C471,Categories!$A$5:$C$20,3,FALSE),""))</f>
        <v/>
      </c>
      <c r="I471" s="11"/>
    </row>
    <row r="472" spans="1:9" x14ac:dyDescent="0.3">
      <c r="A472" s="26"/>
      <c r="B472" s="11"/>
      <c r="C472" s="11"/>
      <c r="D472" s="27" t="str">
        <f>IF($C472="","",IFERROR(VLOOKUP($C472,Categories!$A$5:$C$20,2,FALSE),"? not in master"))</f>
        <v/>
      </c>
      <c r="E472" s="11"/>
      <c r="F472" s="61"/>
      <c r="G472" s="62" t="str">
        <f t="shared" si="7"/>
        <v/>
      </c>
      <c r="H472" s="63" t="str">
        <f>IF($C472="","",IFERROR(VLOOKUP($C472,Categories!$A$5:$C$20,3,FALSE),""))</f>
        <v/>
      </c>
      <c r="I472" s="11"/>
    </row>
    <row r="473" spans="1:9" x14ac:dyDescent="0.3">
      <c r="A473" s="26"/>
      <c r="B473" s="11"/>
      <c r="C473" s="11"/>
      <c r="D473" s="27" t="str">
        <f>IF($C473="","",IFERROR(VLOOKUP($C473,Categories!$A$5:$C$20,2,FALSE),"? not in master"))</f>
        <v/>
      </c>
      <c r="E473" s="11"/>
      <c r="F473" s="61"/>
      <c r="G473" s="62" t="str">
        <f t="shared" si="7"/>
        <v/>
      </c>
      <c r="H473" s="63" t="str">
        <f>IF($C473="","",IFERROR(VLOOKUP($C473,Categories!$A$5:$C$20,3,FALSE),""))</f>
        <v/>
      </c>
      <c r="I473" s="11"/>
    </row>
    <row r="474" spans="1:9" x14ac:dyDescent="0.3">
      <c r="A474" s="26"/>
      <c r="B474" s="11"/>
      <c r="C474" s="11"/>
      <c r="D474" s="27" t="str">
        <f>IF($C474="","",IFERROR(VLOOKUP($C474,Categories!$A$5:$C$20,2,FALSE),"? not in master"))</f>
        <v/>
      </c>
      <c r="E474" s="11"/>
      <c r="F474" s="61"/>
      <c r="G474" s="62" t="str">
        <f t="shared" si="7"/>
        <v/>
      </c>
      <c r="H474" s="63" t="str">
        <f>IF($C474="","",IFERROR(VLOOKUP($C474,Categories!$A$5:$C$20,3,FALSE),""))</f>
        <v/>
      </c>
      <c r="I474" s="11"/>
    </row>
    <row r="475" spans="1:9" x14ac:dyDescent="0.3">
      <c r="A475" s="26"/>
      <c r="B475" s="11"/>
      <c r="C475" s="11"/>
      <c r="D475" s="27" t="str">
        <f>IF($C475="","",IFERROR(VLOOKUP($C475,Categories!$A$5:$C$20,2,FALSE),"? not in master"))</f>
        <v/>
      </c>
      <c r="E475" s="11"/>
      <c r="F475" s="61"/>
      <c r="G475" s="62" t="str">
        <f t="shared" si="7"/>
        <v/>
      </c>
      <c r="H475" s="63" t="str">
        <f>IF($C475="","",IFERROR(VLOOKUP($C475,Categories!$A$5:$C$20,3,FALSE),""))</f>
        <v/>
      </c>
      <c r="I475" s="11"/>
    </row>
    <row r="476" spans="1:9" x14ac:dyDescent="0.3">
      <c r="A476" s="26"/>
      <c r="B476" s="11"/>
      <c r="C476" s="11"/>
      <c r="D476" s="27" t="str">
        <f>IF($C476="","",IFERROR(VLOOKUP($C476,Categories!$A$5:$C$20,2,FALSE),"? not in master"))</f>
        <v/>
      </c>
      <c r="E476" s="11"/>
      <c r="F476" s="61"/>
      <c r="G476" s="62" t="str">
        <f t="shared" si="7"/>
        <v/>
      </c>
      <c r="H476" s="63" t="str">
        <f>IF($C476="","",IFERROR(VLOOKUP($C476,Categories!$A$5:$C$20,3,FALSE),""))</f>
        <v/>
      </c>
      <c r="I476" s="11"/>
    </row>
    <row r="477" spans="1:9" x14ac:dyDescent="0.3">
      <c r="A477" s="26"/>
      <c r="B477" s="11"/>
      <c r="C477" s="11"/>
      <c r="D477" s="27" t="str">
        <f>IF($C477="","",IFERROR(VLOOKUP($C477,Categories!$A$5:$C$20,2,FALSE),"? not in master"))</f>
        <v/>
      </c>
      <c r="E477" s="11"/>
      <c r="F477" s="61"/>
      <c r="G477" s="62" t="str">
        <f t="shared" si="7"/>
        <v/>
      </c>
      <c r="H477" s="63" t="str">
        <f>IF($C477="","",IFERROR(VLOOKUP($C477,Categories!$A$5:$C$20,3,FALSE),""))</f>
        <v/>
      </c>
      <c r="I477" s="11"/>
    </row>
    <row r="478" spans="1:9" x14ac:dyDescent="0.3">
      <c r="A478" s="26"/>
      <c r="B478" s="11"/>
      <c r="C478" s="11"/>
      <c r="D478" s="27" t="str">
        <f>IF($C478="","",IFERROR(VLOOKUP($C478,Categories!$A$5:$C$20,2,FALSE),"? not in master"))</f>
        <v/>
      </c>
      <c r="E478" s="11"/>
      <c r="F478" s="61"/>
      <c r="G478" s="62" t="str">
        <f t="shared" si="7"/>
        <v/>
      </c>
      <c r="H478" s="63" t="str">
        <f>IF($C478="","",IFERROR(VLOOKUP($C478,Categories!$A$5:$C$20,3,FALSE),""))</f>
        <v/>
      </c>
      <c r="I478" s="11"/>
    </row>
    <row r="479" spans="1:9" x14ac:dyDescent="0.3">
      <c r="A479" s="26"/>
      <c r="B479" s="11"/>
      <c r="C479" s="11"/>
      <c r="D479" s="27" t="str">
        <f>IF($C479="","",IFERROR(VLOOKUP($C479,Categories!$A$5:$C$20,2,FALSE),"? not in master"))</f>
        <v/>
      </c>
      <c r="E479" s="11"/>
      <c r="F479" s="61"/>
      <c r="G479" s="62" t="str">
        <f t="shared" si="7"/>
        <v/>
      </c>
      <c r="H479" s="63" t="str">
        <f>IF($C479="","",IFERROR(VLOOKUP($C479,Categories!$A$5:$C$20,3,FALSE),""))</f>
        <v/>
      </c>
      <c r="I479" s="11"/>
    </row>
    <row r="480" spans="1:9" x14ac:dyDescent="0.3">
      <c r="A480" s="26"/>
      <c r="B480" s="11"/>
      <c r="C480" s="11"/>
      <c r="D480" s="27" t="str">
        <f>IF($C480="","",IFERROR(VLOOKUP($C480,Categories!$A$5:$C$20,2,FALSE),"? not in master"))</f>
        <v/>
      </c>
      <c r="E480" s="11"/>
      <c r="F480" s="61"/>
      <c r="G480" s="62" t="str">
        <f t="shared" si="7"/>
        <v/>
      </c>
      <c r="H480" s="63" t="str">
        <f>IF($C480="","",IFERROR(VLOOKUP($C480,Categories!$A$5:$C$20,3,FALSE),""))</f>
        <v/>
      </c>
      <c r="I480" s="11"/>
    </row>
    <row r="481" spans="1:9" x14ac:dyDescent="0.3">
      <c r="A481" s="26"/>
      <c r="B481" s="11"/>
      <c r="C481" s="11"/>
      <c r="D481" s="27" t="str">
        <f>IF($C481="","",IFERROR(VLOOKUP($C481,Categories!$A$5:$C$20,2,FALSE),"? not in master"))</f>
        <v/>
      </c>
      <c r="E481" s="11"/>
      <c r="F481" s="61"/>
      <c r="G481" s="62" t="str">
        <f t="shared" si="7"/>
        <v/>
      </c>
      <c r="H481" s="63" t="str">
        <f>IF($C481="","",IFERROR(VLOOKUP($C481,Categories!$A$5:$C$20,3,FALSE),""))</f>
        <v/>
      </c>
      <c r="I481" s="11"/>
    </row>
    <row r="482" spans="1:9" x14ac:dyDescent="0.3">
      <c r="A482" s="26"/>
      <c r="B482" s="11"/>
      <c r="C482" s="11"/>
      <c r="D482" s="27" t="str">
        <f>IF($C482="","",IFERROR(VLOOKUP($C482,Categories!$A$5:$C$20,2,FALSE),"? not in master"))</f>
        <v/>
      </c>
      <c r="E482" s="11"/>
      <c r="F482" s="61"/>
      <c r="G482" s="62" t="str">
        <f t="shared" si="7"/>
        <v/>
      </c>
      <c r="H482" s="63" t="str">
        <f>IF($C482="","",IFERROR(VLOOKUP($C482,Categories!$A$5:$C$20,3,FALSE),""))</f>
        <v/>
      </c>
      <c r="I482" s="11"/>
    </row>
    <row r="483" spans="1:9" x14ac:dyDescent="0.3">
      <c r="A483" s="26"/>
      <c r="B483" s="11"/>
      <c r="C483" s="11"/>
      <c r="D483" s="27" t="str">
        <f>IF($C483="","",IFERROR(VLOOKUP($C483,Categories!$A$5:$C$20,2,FALSE),"? not in master"))</f>
        <v/>
      </c>
      <c r="E483" s="11"/>
      <c r="F483" s="61"/>
      <c r="G483" s="62" t="str">
        <f t="shared" si="7"/>
        <v/>
      </c>
      <c r="H483" s="63" t="str">
        <f>IF($C483="","",IFERROR(VLOOKUP($C483,Categories!$A$5:$C$20,3,FALSE),""))</f>
        <v/>
      </c>
      <c r="I483" s="11"/>
    </row>
    <row r="484" spans="1:9" x14ac:dyDescent="0.3">
      <c r="A484" s="26"/>
      <c r="B484" s="11"/>
      <c r="C484" s="11"/>
      <c r="D484" s="27" t="str">
        <f>IF($C484="","",IFERROR(VLOOKUP($C484,Categories!$A$5:$C$20,2,FALSE),"? not in master"))</f>
        <v/>
      </c>
      <c r="E484" s="11"/>
      <c r="F484" s="61"/>
      <c r="G484" s="62" t="str">
        <f t="shared" si="7"/>
        <v/>
      </c>
      <c r="H484" s="63" t="str">
        <f>IF($C484="","",IFERROR(VLOOKUP($C484,Categories!$A$5:$C$20,3,FALSE),""))</f>
        <v/>
      </c>
      <c r="I484" s="11"/>
    </row>
    <row r="485" spans="1:9" x14ac:dyDescent="0.3">
      <c r="A485" s="26"/>
      <c r="B485" s="11"/>
      <c r="C485" s="11"/>
      <c r="D485" s="27" t="str">
        <f>IF($C485="","",IFERROR(VLOOKUP($C485,Categories!$A$5:$C$20,2,FALSE),"? not in master"))</f>
        <v/>
      </c>
      <c r="E485" s="11"/>
      <c r="F485" s="61"/>
      <c r="G485" s="62" t="str">
        <f t="shared" si="7"/>
        <v/>
      </c>
      <c r="H485" s="63" t="str">
        <f>IF($C485="","",IFERROR(VLOOKUP($C485,Categories!$A$5:$C$20,3,FALSE),""))</f>
        <v/>
      </c>
      <c r="I485" s="11"/>
    </row>
    <row r="486" spans="1:9" x14ac:dyDescent="0.3">
      <c r="A486" s="26"/>
      <c r="B486" s="11"/>
      <c r="C486" s="11"/>
      <c r="D486" s="27" t="str">
        <f>IF($C486="","",IFERROR(VLOOKUP($C486,Categories!$A$5:$C$20,2,FALSE),"? not in master"))</f>
        <v/>
      </c>
      <c r="E486" s="11"/>
      <c r="F486" s="61"/>
      <c r="G486" s="62" t="str">
        <f t="shared" si="7"/>
        <v/>
      </c>
      <c r="H486" s="63" t="str">
        <f>IF($C486="","",IFERROR(VLOOKUP($C486,Categories!$A$5:$C$20,3,FALSE),""))</f>
        <v/>
      </c>
      <c r="I486" s="11"/>
    </row>
    <row r="487" spans="1:9" x14ac:dyDescent="0.3">
      <c r="A487" s="26"/>
      <c r="B487" s="11"/>
      <c r="C487" s="11"/>
      <c r="D487" s="27" t="str">
        <f>IF($C487="","",IFERROR(VLOOKUP($C487,Categories!$A$5:$C$20,2,FALSE),"? not in master"))</f>
        <v/>
      </c>
      <c r="E487" s="11"/>
      <c r="F487" s="61"/>
      <c r="G487" s="62" t="str">
        <f t="shared" si="7"/>
        <v/>
      </c>
      <c r="H487" s="63" t="str">
        <f>IF($C487="","",IFERROR(VLOOKUP($C487,Categories!$A$5:$C$20,3,FALSE),""))</f>
        <v/>
      </c>
      <c r="I487" s="11"/>
    </row>
    <row r="488" spans="1:9" x14ac:dyDescent="0.3">
      <c r="A488" s="26"/>
      <c r="B488" s="11"/>
      <c r="C488" s="11"/>
      <c r="D488" s="27" t="str">
        <f>IF($C488="","",IFERROR(VLOOKUP($C488,Categories!$A$5:$C$20,2,FALSE),"? not in master"))</f>
        <v/>
      </c>
      <c r="E488" s="11"/>
      <c r="F488" s="61"/>
      <c r="G488" s="62" t="str">
        <f t="shared" si="7"/>
        <v/>
      </c>
      <c r="H488" s="63" t="str">
        <f>IF($C488="","",IFERROR(VLOOKUP($C488,Categories!$A$5:$C$20,3,FALSE),""))</f>
        <v/>
      </c>
      <c r="I488" s="11"/>
    </row>
    <row r="489" spans="1:9" x14ac:dyDescent="0.3">
      <c r="A489" s="26"/>
      <c r="B489" s="11"/>
      <c r="C489" s="11"/>
      <c r="D489" s="27" t="str">
        <f>IF($C489="","",IFERROR(VLOOKUP($C489,Categories!$A$5:$C$20,2,FALSE),"? not in master"))</f>
        <v/>
      </c>
      <c r="E489" s="11"/>
      <c r="F489" s="61"/>
      <c r="G489" s="62" t="str">
        <f t="shared" si="7"/>
        <v/>
      </c>
      <c r="H489" s="63" t="str">
        <f>IF($C489="","",IFERROR(VLOOKUP($C489,Categories!$A$5:$C$20,3,FALSE),""))</f>
        <v/>
      </c>
      <c r="I489" s="11"/>
    </row>
    <row r="490" spans="1:9" x14ac:dyDescent="0.3">
      <c r="A490" s="26"/>
      <c r="B490" s="11"/>
      <c r="C490" s="11"/>
      <c r="D490" s="27" t="str">
        <f>IF($C490="","",IFERROR(VLOOKUP($C490,Categories!$A$5:$C$20,2,FALSE),"? not in master"))</f>
        <v/>
      </c>
      <c r="E490" s="11"/>
      <c r="F490" s="61"/>
      <c r="G490" s="62" t="str">
        <f t="shared" si="7"/>
        <v/>
      </c>
      <c r="H490" s="63" t="str">
        <f>IF($C490="","",IFERROR(VLOOKUP($C490,Categories!$A$5:$C$20,3,FALSE),""))</f>
        <v/>
      </c>
      <c r="I490" s="11"/>
    </row>
    <row r="491" spans="1:9" x14ac:dyDescent="0.3">
      <c r="A491" s="26"/>
      <c r="B491" s="11"/>
      <c r="C491" s="11"/>
      <c r="D491" s="27" t="str">
        <f>IF($C491="","",IFERROR(VLOOKUP($C491,Categories!$A$5:$C$20,2,FALSE),"? not in master"))</f>
        <v/>
      </c>
      <c r="E491" s="11"/>
      <c r="F491" s="61"/>
      <c r="G491" s="62" t="str">
        <f t="shared" si="7"/>
        <v/>
      </c>
      <c r="H491" s="63" t="str">
        <f>IF($C491="","",IFERROR(VLOOKUP($C491,Categories!$A$5:$C$20,3,FALSE),""))</f>
        <v/>
      </c>
      <c r="I491" s="11"/>
    </row>
    <row r="492" spans="1:9" x14ac:dyDescent="0.3">
      <c r="A492" s="26"/>
      <c r="B492" s="11"/>
      <c r="C492" s="11"/>
      <c r="D492" s="27" t="str">
        <f>IF($C492="","",IFERROR(VLOOKUP($C492,Categories!$A$5:$C$20,2,FALSE),"? not in master"))</f>
        <v/>
      </c>
      <c r="E492" s="11"/>
      <c r="F492" s="61"/>
      <c r="G492" s="62" t="str">
        <f t="shared" si="7"/>
        <v/>
      </c>
      <c r="H492" s="63" t="str">
        <f>IF($C492="","",IFERROR(VLOOKUP($C492,Categories!$A$5:$C$20,3,FALSE),""))</f>
        <v/>
      </c>
      <c r="I492" s="11"/>
    </row>
    <row r="493" spans="1:9" x14ac:dyDescent="0.3">
      <c r="A493" s="26"/>
      <c r="B493" s="11"/>
      <c r="C493" s="11"/>
      <c r="D493" s="27" t="str">
        <f>IF($C493="","",IFERROR(VLOOKUP($C493,Categories!$A$5:$C$20,2,FALSE),"? not in master"))</f>
        <v/>
      </c>
      <c r="E493" s="11"/>
      <c r="F493" s="61"/>
      <c r="G493" s="62" t="str">
        <f t="shared" si="7"/>
        <v/>
      </c>
      <c r="H493" s="63" t="str">
        <f>IF($C493="","",IFERROR(VLOOKUP($C493,Categories!$A$5:$C$20,3,FALSE),""))</f>
        <v/>
      </c>
      <c r="I493" s="11"/>
    </row>
    <row r="494" spans="1:9" x14ac:dyDescent="0.3">
      <c r="A494" s="26"/>
      <c r="B494" s="11"/>
      <c r="C494" s="11"/>
      <c r="D494" s="27" t="str">
        <f>IF($C494="","",IFERROR(VLOOKUP($C494,Categories!$A$5:$C$20,2,FALSE),"? not in master"))</f>
        <v/>
      </c>
      <c r="E494" s="11"/>
      <c r="F494" s="61"/>
      <c r="G494" s="62" t="str">
        <f t="shared" si="7"/>
        <v/>
      </c>
      <c r="H494" s="63" t="str">
        <f>IF($C494="","",IFERROR(VLOOKUP($C494,Categories!$A$5:$C$20,3,FALSE),""))</f>
        <v/>
      </c>
      <c r="I494" s="11"/>
    </row>
    <row r="495" spans="1:9" x14ac:dyDescent="0.3">
      <c r="A495" s="26"/>
      <c r="B495" s="11"/>
      <c r="C495" s="11"/>
      <c r="D495" s="27" t="str">
        <f>IF($C495="","",IFERROR(VLOOKUP($C495,Categories!$A$5:$C$20,2,FALSE),"? not in master"))</f>
        <v/>
      </c>
      <c r="E495" s="11"/>
      <c r="F495" s="61"/>
      <c r="G495" s="62" t="str">
        <f t="shared" si="7"/>
        <v/>
      </c>
      <c r="H495" s="63" t="str">
        <f>IF($C495="","",IFERROR(VLOOKUP($C495,Categories!$A$5:$C$20,3,FALSE),""))</f>
        <v/>
      </c>
      <c r="I495" s="11"/>
    </row>
    <row r="496" spans="1:9" x14ac:dyDescent="0.3">
      <c r="A496" s="26"/>
      <c r="B496" s="11"/>
      <c r="C496" s="11"/>
      <c r="D496" s="27" t="str">
        <f>IF($C496="","",IFERROR(VLOOKUP($C496,Categories!$A$5:$C$20,2,FALSE),"? not in master"))</f>
        <v/>
      </c>
      <c r="E496" s="11"/>
      <c r="F496" s="61"/>
      <c r="G496" s="62" t="str">
        <f t="shared" si="7"/>
        <v/>
      </c>
      <c r="H496" s="63" t="str">
        <f>IF($C496="","",IFERROR(VLOOKUP($C496,Categories!$A$5:$C$20,3,FALSE),""))</f>
        <v/>
      </c>
      <c r="I496" s="11"/>
    </row>
    <row r="497" spans="1:9" x14ac:dyDescent="0.3">
      <c r="A497" s="26"/>
      <c r="B497" s="11"/>
      <c r="C497" s="11"/>
      <c r="D497" s="27" t="str">
        <f>IF($C497="","",IFERROR(VLOOKUP($C497,Categories!$A$5:$C$20,2,FALSE),"? not in master"))</f>
        <v/>
      </c>
      <c r="E497" s="11"/>
      <c r="F497" s="61"/>
      <c r="G497" s="62" t="str">
        <f t="shared" si="7"/>
        <v/>
      </c>
      <c r="H497" s="63" t="str">
        <f>IF($C497="","",IFERROR(VLOOKUP($C497,Categories!$A$5:$C$20,3,FALSE),""))</f>
        <v/>
      </c>
      <c r="I497" s="11"/>
    </row>
    <row r="498" spans="1:9" x14ac:dyDescent="0.3">
      <c r="A498" s="26"/>
      <c r="B498" s="11"/>
      <c r="C498" s="11"/>
      <c r="D498" s="27" t="str">
        <f>IF($C498="","",IFERROR(VLOOKUP($C498,Categories!$A$5:$C$20,2,FALSE),"? not in master"))</f>
        <v/>
      </c>
      <c r="E498" s="11"/>
      <c r="F498" s="61"/>
      <c r="G498" s="62" t="str">
        <f t="shared" si="7"/>
        <v/>
      </c>
      <c r="H498" s="63" t="str">
        <f>IF($C498="","",IFERROR(VLOOKUP($C498,Categories!$A$5:$C$20,3,FALSE),""))</f>
        <v/>
      </c>
      <c r="I498" s="11"/>
    </row>
    <row r="499" spans="1:9" x14ac:dyDescent="0.3">
      <c r="A499" s="26"/>
      <c r="B499" s="11"/>
      <c r="C499" s="11"/>
      <c r="D499" s="27" t="str">
        <f>IF($C499="","",IFERROR(VLOOKUP($C499,Categories!$A$5:$C$20,2,FALSE),"? not in master"))</f>
        <v/>
      </c>
      <c r="E499" s="11"/>
      <c r="F499" s="61"/>
      <c r="G499" s="62" t="str">
        <f t="shared" si="7"/>
        <v/>
      </c>
      <c r="H499" s="63" t="str">
        <f>IF($C499="","",IFERROR(VLOOKUP($C499,Categories!$A$5:$C$20,3,FALSE),""))</f>
        <v/>
      </c>
      <c r="I499" s="11"/>
    </row>
    <row r="500" spans="1:9" x14ac:dyDescent="0.3">
      <c r="A500" s="26"/>
      <c r="B500" s="11"/>
      <c r="C500" s="11"/>
      <c r="D500" s="27" t="str">
        <f>IF($C500="","",IFERROR(VLOOKUP($C500,Categories!$A$5:$C$20,2,FALSE),"? not in master"))</f>
        <v/>
      </c>
      <c r="E500" s="11"/>
      <c r="F500" s="61"/>
      <c r="G500" s="62" t="str">
        <f t="shared" si="7"/>
        <v/>
      </c>
      <c r="H500" s="63" t="str">
        <f>IF($C500="","",IFERROR(VLOOKUP($C500,Categories!$A$5:$C$20,3,FALSE),""))</f>
        <v/>
      </c>
      <c r="I500" s="11"/>
    </row>
    <row r="501" spans="1:9" x14ac:dyDescent="0.3">
      <c r="A501" s="26"/>
      <c r="B501" s="11"/>
      <c r="C501" s="11"/>
      <c r="D501" s="27" t="str">
        <f>IF($C501="","",IFERROR(VLOOKUP($C501,Categories!$A$5:$C$20,2,FALSE),"? not in master"))</f>
        <v/>
      </c>
      <c r="E501" s="11"/>
      <c r="F501" s="61"/>
      <c r="G501" s="62" t="str">
        <f t="shared" si="7"/>
        <v/>
      </c>
      <c r="H501" s="63" t="str">
        <f>IF($C501="","",IFERROR(VLOOKUP($C501,Categories!$A$5:$C$20,3,FALSE),""))</f>
        <v/>
      </c>
      <c r="I501" s="11"/>
    </row>
    <row r="502" spans="1:9" x14ac:dyDescent="0.3">
      <c r="A502" s="26"/>
      <c r="B502" s="11"/>
      <c r="C502" s="11"/>
      <c r="D502" s="27" t="str">
        <f>IF($C502="","",IFERROR(VLOOKUP($C502,Categories!$A$5:$C$20,2,FALSE),"? not in master"))</f>
        <v/>
      </c>
      <c r="E502" s="11"/>
      <c r="F502" s="61"/>
      <c r="G502" s="62" t="str">
        <f t="shared" si="7"/>
        <v/>
      </c>
      <c r="H502" s="63" t="str">
        <f>IF($C502="","",IFERROR(VLOOKUP($C502,Categories!$A$5:$C$20,3,FALSE),""))</f>
        <v/>
      </c>
      <c r="I502" s="11"/>
    </row>
    <row r="503" spans="1:9" x14ac:dyDescent="0.3">
      <c r="A503" s="26"/>
      <c r="B503" s="11"/>
      <c r="C503" s="11"/>
      <c r="D503" s="27" t="str">
        <f>IF($C503="","",IFERROR(VLOOKUP($C503,Categories!$A$5:$C$20,2,FALSE),"? not in master"))</f>
        <v/>
      </c>
      <c r="E503" s="11"/>
      <c r="F503" s="61"/>
      <c r="G503" s="62" t="str">
        <f t="shared" si="7"/>
        <v/>
      </c>
      <c r="H503" s="63" t="str">
        <f>IF($C503="","",IFERROR(VLOOKUP($C503,Categories!$A$5:$C$20,3,FALSE),""))</f>
        <v/>
      </c>
      <c r="I503" s="11"/>
    </row>
    <row r="504" spans="1:9" x14ac:dyDescent="0.3">
      <c r="A504" s="26"/>
      <c r="B504" s="11"/>
      <c r="C504" s="11"/>
      <c r="D504" s="27" t="str">
        <f>IF($C504="","",IFERROR(VLOOKUP($C504,Categories!$A$5:$C$20,2,FALSE),"? not in master"))</f>
        <v/>
      </c>
      <c r="E504" s="11"/>
      <c r="F504" s="61"/>
      <c r="G504" s="62" t="str">
        <f t="shared" si="7"/>
        <v/>
      </c>
      <c r="H504" s="63" t="str">
        <f>IF($C504="","",IFERROR(VLOOKUP($C504,Categories!$A$5:$C$20,3,FALSE),""))</f>
        <v/>
      </c>
      <c r="I504" s="11"/>
    </row>
    <row r="506" spans="1:9" ht="15.6" x14ac:dyDescent="0.3">
      <c r="B506" s="28" t="s">
        <v>114</v>
      </c>
      <c r="C506" s="24"/>
      <c r="D506" s="24"/>
      <c r="E506" s="24"/>
      <c r="F506" s="64">
        <f>SUM(F5:F504)</f>
        <v>122360</v>
      </c>
    </row>
  </sheetData>
  <autoFilter ref="A4:I504" xr:uid="{00000000-0009-0000-0000-000002000000}"/>
  <mergeCells count="2">
    <mergeCell ref="A1:I1"/>
    <mergeCell ref="A2:I2"/>
  </mergeCells>
  <conditionalFormatting sqref="F5:F504">
    <cfRule type="dataBar" priority="1">
      <dataBar>
        <cfvo type="num" val="0"/>
        <cfvo type="num" val="15000"/>
        <color rgb="FF638EC6"/>
      </dataBar>
    </cfRule>
    <cfRule type="cellIs" dxfId="4" priority="2" operator="greaterThan">
      <formula>5000</formula>
    </cfRule>
  </conditionalFormatting>
  <dataValidations count="2">
    <dataValidation type="list" allowBlank="1" showErrorMessage="1" sqref="E5:E504" xr:uid="{00000000-0002-0000-0200-000001000000}">
      <formula1>"Cash,eSewa,Khalti,Bank/Card,Credit Card,Bank Transfer"</formula1>
    </dataValidation>
    <dataValidation type="decimal" operator="greaterThan" allowBlank="1" showErrorMessage="1" errorTitle="Invalid amount" error="Amount must be a positive number." sqref="F5:F504" xr:uid="{00000000-0002-0000-0200-000002000000}">
      <formula1>0</formula1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errorTitle="Invalid category" error="Pick a category from the dropdown (master list is on the Categories sheet)." xr:uid="{00000000-0002-0000-0200-000000000000}">
          <x14:formula1>
            <xm:f>Categories!$A$5:$A$20</xm:f>
          </x14:formula1>
          <xm:sqref>C5:C504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D7D31"/>
  </sheetPr>
  <dimension ref="A1:I28"/>
  <sheetViews>
    <sheetView workbookViewId="0">
      <pane ySplit="4" topLeftCell="A16" activePane="bottomLeft" state="frozen"/>
      <selection pane="bottomLeft" activeCell="F16" sqref="F16"/>
    </sheetView>
  </sheetViews>
  <sheetFormatPr defaultRowHeight="14.4" x14ac:dyDescent="0.3"/>
  <cols>
    <col min="1" max="1" width="22" customWidth="1"/>
    <col min="2" max="2" width="10" customWidth="1"/>
    <col min="3" max="3" width="18" customWidth="1"/>
    <col min="4" max="4" width="20" customWidth="1"/>
    <col min="5" max="5" width="16" customWidth="1"/>
    <col min="6" max="6" width="18" customWidth="1"/>
    <col min="7" max="7" width="15" customWidth="1"/>
    <col min="8" max="8" width="13" customWidth="1"/>
    <col min="9" max="9" width="16" customWidth="1"/>
  </cols>
  <sheetData>
    <row r="1" spans="1:9" ht="34.049999999999997" customHeight="1" x14ac:dyDescent="0.3">
      <c r="A1" s="50" t="s">
        <v>115</v>
      </c>
      <c r="B1" s="41"/>
      <c r="C1" s="41"/>
      <c r="D1" s="41"/>
      <c r="E1" s="41"/>
      <c r="F1" s="41"/>
      <c r="G1" s="41"/>
      <c r="H1" s="41"/>
      <c r="I1" s="41"/>
    </row>
    <row r="2" spans="1:9" ht="16.05" customHeight="1" x14ac:dyDescent="0.3">
      <c r="A2" s="60" t="s">
        <v>116</v>
      </c>
      <c r="B2" s="41"/>
      <c r="C2" s="41"/>
      <c r="D2" s="41"/>
      <c r="E2" s="41"/>
      <c r="F2" s="41"/>
      <c r="G2" s="41"/>
      <c r="H2" s="41"/>
      <c r="I2" s="41"/>
    </row>
    <row r="4" spans="1:9" ht="30" customHeight="1" x14ac:dyDescent="0.3">
      <c r="A4" s="12" t="s">
        <v>12</v>
      </c>
      <c r="B4" s="12" t="s">
        <v>26</v>
      </c>
      <c r="C4" s="12" t="s">
        <v>117</v>
      </c>
      <c r="D4" s="12" t="s">
        <v>13</v>
      </c>
      <c r="E4" s="12" t="s">
        <v>118</v>
      </c>
      <c r="F4" s="12" t="s">
        <v>27</v>
      </c>
      <c r="G4" s="12" t="s">
        <v>119</v>
      </c>
      <c r="H4" s="12" t="s">
        <v>120</v>
      </c>
      <c r="I4" s="12" t="s">
        <v>121</v>
      </c>
    </row>
    <row r="5" spans="1:9" x14ac:dyDescent="0.3">
      <c r="A5" s="13" t="str">
        <f>Categories!A5</f>
        <v>Fuel</v>
      </c>
      <c r="B5" s="29" t="str">
        <f>IFERROR(VLOOKUP($A5,Categories!$A$5:$C$20,2,FALSE),"")</f>
        <v>Needs</v>
      </c>
      <c r="C5" s="15">
        <f>SUMIFS('Add Expense'!$F$5:$F$504,'Add Expense'!$C$5:$C$504,$A5)</f>
        <v>5850</v>
      </c>
      <c r="D5" s="15">
        <f ca="1">SUMIFS('Add Expense'!$F$5:$F$504,'Add Expense'!$C$5:$C$504,$A5,'Add Expense'!$G$5:$G$504,TEXT(TODAY(),"YYYY-MM"))</f>
        <v>1100</v>
      </c>
      <c r="E5" s="15">
        <f ca="1">SUMIFS('Add Expense'!$F$5:$F$504,'Add Expense'!$C$5:$C$504,$A5,'Add Expense'!$G$5:$G$504,TEXT(EDATE(TODAY(),-1),"YYYY-MM"))</f>
        <v>1250</v>
      </c>
      <c r="F5" s="15">
        <f>IFERROR(VLOOKUP($A5,Categories!$A$5:$C$20,3,FALSE),0)</f>
        <v>6000</v>
      </c>
      <c r="G5" s="15">
        <f t="shared" ref="G5:G20" ca="1" si="0">F5-D5</f>
        <v>4900</v>
      </c>
      <c r="H5" s="30">
        <f t="shared" ref="H5:H21" ca="1" si="1">IF(F5=0,0,D5/F5)</f>
        <v>0.18333333333333332</v>
      </c>
      <c r="I5" s="29" t="str">
        <f t="shared" ref="I5:I20" ca="1" si="2">IF(D5=0,"— no spend —",IF(D5&gt;F5,"OVER BUDGET",IF(D5/F5&gt;=0.8,"Close to limit","On track")))</f>
        <v>On track</v>
      </c>
    </row>
    <row r="6" spans="1:9" x14ac:dyDescent="0.3">
      <c r="A6" s="17" t="str">
        <f>Categories!A6</f>
        <v>Bike Servicing</v>
      </c>
      <c r="B6" s="31" t="str">
        <f>IFERROR(VLOOKUP($A6,Categories!$A$5:$C$20,2,FALSE),"")</f>
        <v>Needs</v>
      </c>
      <c r="C6" s="18">
        <f>SUMIFS('Add Expense'!$F$5:$F$504,'Add Expense'!$C$5:$C$504,$A6)</f>
        <v>4350</v>
      </c>
      <c r="D6" s="18">
        <f ca="1">SUMIFS('Add Expense'!$F$5:$F$504,'Add Expense'!$C$5:$C$504,$A6,'Add Expense'!$G$5:$G$504,TEXT(TODAY(),"YYYY-MM"))</f>
        <v>0</v>
      </c>
      <c r="E6" s="18">
        <f ca="1">SUMIFS('Add Expense'!$F$5:$F$504,'Add Expense'!$C$5:$C$504,$A6,'Add Expense'!$G$5:$G$504,TEXT(EDATE(TODAY(),-1),"YYYY-MM"))</f>
        <v>2200</v>
      </c>
      <c r="F6" s="18">
        <f>IFERROR(VLOOKUP($A6,Categories!$A$5:$C$20,3,FALSE),0)</f>
        <v>2500</v>
      </c>
      <c r="G6" s="18">
        <f t="shared" ca="1" si="0"/>
        <v>2500</v>
      </c>
      <c r="H6" s="32">
        <f t="shared" ca="1" si="1"/>
        <v>0</v>
      </c>
      <c r="I6" s="31" t="str">
        <f t="shared" ca="1" si="2"/>
        <v>— no spend —</v>
      </c>
    </row>
    <row r="7" spans="1:9" x14ac:dyDescent="0.3">
      <c r="A7" s="13" t="str">
        <f>Categories!A7</f>
        <v>Transport &amp; Fare</v>
      </c>
      <c r="B7" s="29" t="str">
        <f>IFERROR(VLOOKUP($A7,Categories!$A$5:$C$20,2,FALSE),"")</f>
        <v>Needs</v>
      </c>
      <c r="C7" s="15">
        <f>SUMIFS('Add Expense'!$F$5:$F$504,'Add Expense'!$C$5:$C$504,$A7)</f>
        <v>0</v>
      </c>
      <c r="D7" s="15">
        <f ca="1">SUMIFS('Add Expense'!$F$5:$F$504,'Add Expense'!$C$5:$C$504,$A7,'Add Expense'!$G$5:$G$504,TEXT(TODAY(),"YYYY-MM"))</f>
        <v>0</v>
      </c>
      <c r="E7" s="15">
        <f ca="1">SUMIFS('Add Expense'!$F$5:$F$504,'Add Expense'!$C$5:$C$504,$A7,'Add Expense'!$G$5:$G$504,TEXT(EDATE(TODAY(),-1),"YYYY-MM"))</f>
        <v>0</v>
      </c>
      <c r="F7" s="15">
        <f>IFERROR(VLOOKUP($A7,Categories!$A$5:$C$20,3,FALSE),0)</f>
        <v>1500</v>
      </c>
      <c r="G7" s="15">
        <f t="shared" ca="1" si="0"/>
        <v>1500</v>
      </c>
      <c r="H7" s="30">
        <f t="shared" ca="1" si="1"/>
        <v>0</v>
      </c>
      <c r="I7" s="29" t="str">
        <f t="shared" ca="1" si="2"/>
        <v>— no spend —</v>
      </c>
    </row>
    <row r="8" spans="1:9" x14ac:dyDescent="0.3">
      <c r="A8" s="17" t="str">
        <f>Categories!A8</f>
        <v>Groceries</v>
      </c>
      <c r="B8" s="31" t="str">
        <f>IFERROR(VLOOKUP($A8,Categories!$A$5:$C$20,2,FALSE),"")</f>
        <v>Needs</v>
      </c>
      <c r="C8" s="18">
        <f>SUMIFS('Add Expense'!$F$5:$F$504,'Add Expense'!$C$5:$C$504,$A8)</f>
        <v>23300</v>
      </c>
      <c r="D8" s="18">
        <f ca="1">SUMIFS('Add Expense'!$F$5:$F$504,'Add Expense'!$C$5:$C$504,$A8,'Add Expense'!$G$5:$G$504,TEXT(TODAY(),"YYYY-MM"))</f>
        <v>3800</v>
      </c>
      <c r="E8" s="18">
        <f ca="1">SUMIFS('Add Expense'!$F$5:$F$504,'Add Expense'!$C$5:$C$504,$A8,'Add Expense'!$G$5:$G$504,TEXT(EDATE(TODAY(),-1),"YYYY-MM"))</f>
        <v>7200</v>
      </c>
      <c r="F8" s="18">
        <f>IFERROR(VLOOKUP($A8,Categories!$A$5:$C$20,3,FALSE),0)</f>
        <v>8000</v>
      </c>
      <c r="G8" s="18">
        <f t="shared" ca="1" si="0"/>
        <v>4200</v>
      </c>
      <c r="H8" s="32">
        <f t="shared" ca="1" si="1"/>
        <v>0.47499999999999998</v>
      </c>
      <c r="I8" s="31" t="str">
        <f t="shared" ca="1" si="2"/>
        <v>On track</v>
      </c>
    </row>
    <row r="9" spans="1:9" x14ac:dyDescent="0.3">
      <c r="A9" s="13" t="str">
        <f>Categories!A9</f>
        <v>Rent &amp; Utilities</v>
      </c>
      <c r="B9" s="29" t="str">
        <f>IFERROR(VLOOKUP($A9,Categories!$A$5:$C$20,2,FALSE),"")</f>
        <v>Needs</v>
      </c>
      <c r="C9" s="15">
        <f>SUMIFS('Add Expense'!$F$5:$F$504,'Add Expense'!$C$5:$C$504,$A9)</f>
        <v>52000</v>
      </c>
      <c r="D9" s="15">
        <f ca="1">SUMIFS('Add Expense'!$F$5:$F$504,'Add Expense'!$C$5:$C$504,$A9,'Add Expense'!$G$5:$G$504,TEXT(TODAY(),"YYYY-MM"))</f>
        <v>13000</v>
      </c>
      <c r="E9" s="15">
        <f ca="1">SUMIFS('Add Expense'!$F$5:$F$504,'Add Expense'!$C$5:$C$504,$A9,'Add Expense'!$G$5:$G$504,TEXT(EDATE(TODAY(),-1),"YYYY-MM"))</f>
        <v>13000</v>
      </c>
      <c r="F9" s="15">
        <f>IFERROR(VLOOKUP($A9,Categories!$A$5:$C$20,3,FALSE),0)</f>
        <v>15000</v>
      </c>
      <c r="G9" s="15">
        <f t="shared" ca="1" si="0"/>
        <v>2000</v>
      </c>
      <c r="H9" s="30">
        <f t="shared" ca="1" si="1"/>
        <v>0.8666666666666667</v>
      </c>
      <c r="I9" s="29" t="str">
        <f t="shared" ca="1" si="2"/>
        <v>Close to limit</v>
      </c>
    </row>
    <row r="10" spans="1:9" x14ac:dyDescent="0.3">
      <c r="A10" s="17" t="str">
        <f>Categories!A10</f>
        <v>Health &amp; Medicine</v>
      </c>
      <c r="B10" s="31" t="str">
        <f>IFERROR(VLOOKUP($A10,Categories!$A$5:$C$20,2,FALSE),"")</f>
        <v>Needs</v>
      </c>
      <c r="C10" s="18">
        <f>SUMIFS('Add Expense'!$F$5:$F$504,'Add Expense'!$C$5:$C$504,$A10)</f>
        <v>640</v>
      </c>
      <c r="D10" s="18">
        <f ca="1">SUMIFS('Add Expense'!$F$5:$F$504,'Add Expense'!$C$5:$C$504,$A10,'Add Expense'!$G$5:$G$504,TEXT(TODAY(),"YYYY-MM"))</f>
        <v>0</v>
      </c>
      <c r="E10" s="18">
        <f ca="1">SUMIFS('Add Expense'!$F$5:$F$504,'Add Expense'!$C$5:$C$504,$A10,'Add Expense'!$G$5:$G$504,TEXT(EDATE(TODAY(),-1),"YYYY-MM"))</f>
        <v>0</v>
      </c>
      <c r="F10" s="18">
        <f>IFERROR(VLOOKUP($A10,Categories!$A$5:$C$20,3,FALSE),0)</f>
        <v>1500</v>
      </c>
      <c r="G10" s="18">
        <f t="shared" ca="1" si="0"/>
        <v>1500</v>
      </c>
      <c r="H10" s="32">
        <f t="shared" ca="1" si="1"/>
        <v>0</v>
      </c>
      <c r="I10" s="31" t="str">
        <f t="shared" ca="1" si="2"/>
        <v>— no spend —</v>
      </c>
    </row>
    <row r="11" spans="1:9" x14ac:dyDescent="0.3">
      <c r="A11" s="13" t="str">
        <f>Categories!A11</f>
        <v>Extra Meal / Dining</v>
      </c>
      <c r="B11" s="29" t="str">
        <f>IFERROR(VLOOKUP($A11,Categories!$A$5:$C$20,2,FALSE),"")</f>
        <v>Wants</v>
      </c>
      <c r="C11" s="15">
        <f>SUMIFS('Add Expense'!$F$5:$F$504,'Add Expense'!$C$5:$C$504,$A11)</f>
        <v>4380</v>
      </c>
      <c r="D11" s="15">
        <f ca="1">SUMIFS('Add Expense'!$F$5:$F$504,'Add Expense'!$C$5:$C$504,$A11,'Add Expense'!$G$5:$G$504,TEXT(TODAY(),"YYYY-MM"))</f>
        <v>1450</v>
      </c>
      <c r="E11" s="15">
        <f ca="1">SUMIFS('Add Expense'!$F$5:$F$504,'Add Expense'!$C$5:$C$504,$A11,'Add Expense'!$G$5:$G$504,TEXT(EDATE(TODAY(),-1),"YYYY-MM"))</f>
        <v>380</v>
      </c>
      <c r="F11" s="15">
        <f>IFERROR(VLOOKUP($A11,Categories!$A$5:$C$20,3,FALSE),0)</f>
        <v>4000</v>
      </c>
      <c r="G11" s="15">
        <f t="shared" ca="1" si="0"/>
        <v>2550</v>
      </c>
      <c r="H11" s="30">
        <f t="shared" ca="1" si="1"/>
        <v>0.36249999999999999</v>
      </c>
      <c r="I11" s="29" t="str">
        <f t="shared" ca="1" si="2"/>
        <v>On track</v>
      </c>
    </row>
    <row r="12" spans="1:9" x14ac:dyDescent="0.3">
      <c r="A12" s="17" t="str">
        <f>Categories!A12</f>
        <v>Snacks &amp; Chocolates</v>
      </c>
      <c r="B12" s="31" t="str">
        <f>IFERROR(VLOOKUP($A12,Categories!$A$5:$C$20,2,FALSE),"")</f>
        <v>Wants</v>
      </c>
      <c r="C12" s="18">
        <f>SUMIFS('Add Expense'!$F$5:$F$504,'Add Expense'!$C$5:$C$504,$A12)</f>
        <v>1940</v>
      </c>
      <c r="D12" s="18">
        <f ca="1">SUMIFS('Add Expense'!$F$5:$F$504,'Add Expense'!$C$5:$C$504,$A12,'Add Expense'!$G$5:$G$504,TEXT(TODAY(),"YYYY-MM"))</f>
        <v>290</v>
      </c>
      <c r="E12" s="18">
        <f ca="1">SUMIFS('Add Expense'!$F$5:$F$504,'Add Expense'!$C$5:$C$504,$A12,'Add Expense'!$G$5:$G$504,TEXT(EDATE(TODAY(),-1),"YYYY-MM"))</f>
        <v>520</v>
      </c>
      <c r="F12" s="18">
        <f>IFERROR(VLOOKUP($A12,Categories!$A$5:$C$20,3,FALSE),0)</f>
        <v>1500</v>
      </c>
      <c r="G12" s="18">
        <f t="shared" ca="1" si="0"/>
        <v>1210</v>
      </c>
      <c r="H12" s="32">
        <f t="shared" ca="1" si="1"/>
        <v>0.19333333333333333</v>
      </c>
      <c r="I12" s="31" t="str">
        <f t="shared" ca="1" si="2"/>
        <v>On track</v>
      </c>
    </row>
    <row r="13" spans="1:9" x14ac:dyDescent="0.3">
      <c r="A13" s="13" t="str">
        <f>Categories!A13</f>
        <v>Alcohol &amp; Party</v>
      </c>
      <c r="B13" s="29" t="str">
        <f>IFERROR(VLOOKUP($A13,Categories!$A$5:$C$20,2,FALSE),"")</f>
        <v>Wants</v>
      </c>
      <c r="C13" s="15">
        <f>SUMIFS('Add Expense'!$F$5:$F$504,'Add Expense'!$C$5:$C$504,$A13)</f>
        <v>10500</v>
      </c>
      <c r="D13" s="15">
        <f ca="1">SUMIFS('Add Expense'!$F$5:$F$504,'Add Expense'!$C$5:$C$504,$A13,'Add Expense'!$G$5:$G$504,TEXT(TODAY(),"YYYY-MM"))</f>
        <v>1600</v>
      </c>
      <c r="E13" s="15">
        <f ca="1">SUMIFS('Add Expense'!$F$5:$F$504,'Add Expense'!$C$5:$C$504,$A13,'Add Expense'!$G$5:$G$504,TEXT(EDATE(TODAY(),-1),"YYYY-MM"))</f>
        <v>2900</v>
      </c>
      <c r="F13" s="15">
        <f>IFERROR(VLOOKUP($A13,Categories!$A$5:$C$20,3,FALSE),0)</f>
        <v>3000</v>
      </c>
      <c r="G13" s="15">
        <f t="shared" ca="1" si="0"/>
        <v>1400</v>
      </c>
      <c r="H13" s="30">
        <f t="shared" ca="1" si="1"/>
        <v>0.53333333333333333</v>
      </c>
      <c r="I13" s="29" t="str">
        <f t="shared" ca="1" si="2"/>
        <v>On track</v>
      </c>
    </row>
    <row r="14" spans="1:9" x14ac:dyDescent="0.3">
      <c r="A14" s="17" t="str">
        <f>Categories!A14</f>
        <v>Shopping</v>
      </c>
      <c r="B14" s="31" t="str">
        <f>IFERROR(VLOOKUP($A14,Categories!$A$5:$C$20,2,FALSE),"")</f>
        <v>Wants</v>
      </c>
      <c r="C14" s="18">
        <f>SUMIFS('Add Expense'!$F$5:$F$504,'Add Expense'!$C$5:$C$504,$A14)</f>
        <v>11600</v>
      </c>
      <c r="D14" s="18">
        <f ca="1">SUMIFS('Add Expense'!$F$5:$F$504,'Add Expense'!$C$5:$C$504,$A14,'Add Expense'!$G$5:$G$504,TEXT(TODAY(),"YYYY-MM"))</f>
        <v>0</v>
      </c>
      <c r="E14" s="18">
        <f ca="1">SUMIFS('Add Expense'!$F$5:$F$504,'Add Expense'!$C$5:$C$504,$A14,'Add Expense'!$G$5:$G$504,TEXT(EDATE(TODAY(),-1),"YYYY-MM"))</f>
        <v>5600</v>
      </c>
      <c r="F14" s="18">
        <f>IFERROR(VLOOKUP($A14,Categories!$A$5:$C$20,3,FALSE),0)</f>
        <v>4000</v>
      </c>
      <c r="G14" s="18">
        <f t="shared" ca="1" si="0"/>
        <v>4000</v>
      </c>
      <c r="H14" s="32">
        <f t="shared" ca="1" si="1"/>
        <v>0</v>
      </c>
      <c r="I14" s="31" t="str">
        <f t="shared" ca="1" si="2"/>
        <v>— no spend —</v>
      </c>
    </row>
    <row r="15" spans="1:9" x14ac:dyDescent="0.3">
      <c r="A15" s="13" t="str">
        <f>Categories!A15</f>
        <v>Entertainment</v>
      </c>
      <c r="B15" s="29" t="str">
        <f>IFERROR(VLOOKUP($A15,Categories!$A$5:$C$20,2,FALSE),"")</f>
        <v>Wants</v>
      </c>
      <c r="C15" s="15">
        <f>SUMIFS('Add Expense'!$F$5:$F$504,'Add Expense'!$C$5:$C$504,$A15)</f>
        <v>900</v>
      </c>
      <c r="D15" s="15">
        <f ca="1">SUMIFS('Add Expense'!$F$5:$F$504,'Add Expense'!$C$5:$C$504,$A15,'Add Expense'!$G$5:$G$504,TEXT(TODAY(),"YYYY-MM"))</f>
        <v>0</v>
      </c>
      <c r="E15" s="15">
        <f ca="1">SUMIFS('Add Expense'!$F$5:$F$504,'Add Expense'!$C$5:$C$504,$A15,'Add Expense'!$G$5:$G$504,TEXT(EDATE(TODAY(),-1),"YYYY-MM"))</f>
        <v>0</v>
      </c>
      <c r="F15" s="15">
        <f>IFERROR(VLOOKUP($A15,Categories!$A$5:$C$20,3,FALSE),0)</f>
        <v>2000</v>
      </c>
      <c r="G15" s="15">
        <f t="shared" ca="1" si="0"/>
        <v>2000</v>
      </c>
      <c r="H15" s="30">
        <f t="shared" ca="1" si="1"/>
        <v>0</v>
      </c>
      <c r="I15" s="29" t="str">
        <f t="shared" ca="1" si="2"/>
        <v>— no spend —</v>
      </c>
    </row>
    <row r="16" spans="1:9" x14ac:dyDescent="0.3">
      <c r="A16" s="17" t="str">
        <f>Categories!A16</f>
        <v>Mobile &amp; Data</v>
      </c>
      <c r="B16" s="31" t="str">
        <f>IFERROR(VLOOKUP($A16,Categories!$A$5:$C$20,2,FALSE),"")</f>
        <v>Needs</v>
      </c>
      <c r="C16" s="18">
        <f>SUMIFS('Add Expense'!$F$5:$F$504,'Add Expense'!$C$5:$C$504,$A16)</f>
        <v>600</v>
      </c>
      <c r="D16" s="18">
        <f ca="1">SUMIFS('Add Expense'!$F$5:$F$504,'Add Expense'!$C$5:$C$504,$A16,'Add Expense'!$G$5:$G$504,TEXT(TODAY(),"YYYY-MM"))</f>
        <v>0</v>
      </c>
      <c r="E16" s="18">
        <f ca="1">SUMIFS('Add Expense'!$F$5:$F$504,'Add Expense'!$C$5:$C$504,$A16,'Add Expense'!$G$5:$G$504,TEXT(EDATE(TODAY(),-1),"YYYY-MM"))</f>
        <v>0</v>
      </c>
      <c r="F16" s="18">
        <f>IFERROR(VLOOKUP($A16,Categories!$A$5:$C$20,3,FALSE),0)</f>
        <v>1000</v>
      </c>
      <c r="G16" s="18">
        <f t="shared" ca="1" si="0"/>
        <v>1000</v>
      </c>
      <c r="H16" s="32">
        <f t="shared" ca="1" si="1"/>
        <v>0</v>
      </c>
      <c r="I16" s="31" t="str">
        <f t="shared" ca="1" si="2"/>
        <v>— no spend —</v>
      </c>
    </row>
    <row r="17" spans="1:9" x14ac:dyDescent="0.3">
      <c r="A17" s="13" t="str">
        <f>Categories!A17</f>
        <v>Education &amp; Books</v>
      </c>
      <c r="B17" s="29" t="str">
        <f>IFERROR(VLOOKUP($A17,Categories!$A$5:$C$20,2,FALSE),"")</f>
        <v>Growth</v>
      </c>
      <c r="C17" s="15">
        <f>SUMIFS('Add Expense'!$F$5:$F$504,'Add Expense'!$C$5:$C$504,$A17)</f>
        <v>1800</v>
      </c>
      <c r="D17" s="15">
        <f ca="1">SUMIFS('Add Expense'!$F$5:$F$504,'Add Expense'!$C$5:$C$504,$A17,'Add Expense'!$G$5:$G$504,TEXT(TODAY(),"YYYY-MM"))</f>
        <v>0</v>
      </c>
      <c r="E17" s="15">
        <f ca="1">SUMIFS('Add Expense'!$F$5:$F$504,'Add Expense'!$C$5:$C$504,$A17,'Add Expense'!$G$5:$G$504,TEXT(EDATE(TODAY(),-1),"YYYY-MM"))</f>
        <v>1800</v>
      </c>
      <c r="F17" s="15">
        <f>IFERROR(VLOOKUP($A17,Categories!$A$5:$C$20,3,FALSE),0)</f>
        <v>2000</v>
      </c>
      <c r="G17" s="15">
        <f t="shared" ca="1" si="0"/>
        <v>2000</v>
      </c>
      <c r="H17" s="30">
        <f t="shared" ca="1" si="1"/>
        <v>0</v>
      </c>
      <c r="I17" s="29" t="str">
        <f t="shared" ca="1" si="2"/>
        <v>— no spend —</v>
      </c>
    </row>
    <row r="18" spans="1:9" x14ac:dyDescent="0.3">
      <c r="A18" s="17" t="str">
        <f>Categories!A18</f>
        <v>Gifts &amp; Donations</v>
      </c>
      <c r="B18" s="31" t="str">
        <f>IFERROR(VLOOKUP($A18,Categories!$A$5:$C$20,2,FALSE),"")</f>
        <v>Growth</v>
      </c>
      <c r="C18" s="18">
        <f>SUMIFS('Add Expense'!$F$5:$F$504,'Add Expense'!$C$5:$C$504,$A18)</f>
        <v>0</v>
      </c>
      <c r="D18" s="18">
        <f ca="1">SUMIFS('Add Expense'!$F$5:$F$504,'Add Expense'!$C$5:$C$504,$A18,'Add Expense'!$G$5:$G$504,TEXT(TODAY(),"YYYY-MM"))</f>
        <v>0</v>
      </c>
      <c r="E18" s="18">
        <f ca="1">SUMIFS('Add Expense'!$F$5:$F$504,'Add Expense'!$C$5:$C$504,$A18,'Add Expense'!$G$5:$G$504,TEXT(EDATE(TODAY(),-1),"YYYY-MM"))</f>
        <v>0</v>
      </c>
      <c r="F18" s="18">
        <f>IFERROR(VLOOKUP($A18,Categories!$A$5:$C$20,3,FALSE),0)</f>
        <v>1000</v>
      </c>
      <c r="G18" s="18">
        <f t="shared" ca="1" si="0"/>
        <v>1000</v>
      </c>
      <c r="H18" s="32">
        <f t="shared" ca="1" si="1"/>
        <v>0</v>
      </c>
      <c r="I18" s="31" t="str">
        <f t="shared" ca="1" si="2"/>
        <v>— no spend —</v>
      </c>
    </row>
    <row r="19" spans="1:9" x14ac:dyDescent="0.3">
      <c r="A19" s="13" t="str">
        <f>Categories!A19</f>
        <v>Travel &amp; Trips</v>
      </c>
      <c r="B19" s="29" t="str">
        <f>IFERROR(VLOOKUP($A19,Categories!$A$5:$C$20,2,FALSE),"")</f>
        <v>Wants</v>
      </c>
      <c r="C19" s="15">
        <f>SUMIFS('Add Expense'!$F$5:$F$504,'Add Expense'!$C$5:$C$504,$A19)</f>
        <v>4500</v>
      </c>
      <c r="D19" s="15">
        <f ca="1">SUMIFS('Add Expense'!$F$5:$F$504,'Add Expense'!$C$5:$C$504,$A19,'Add Expense'!$G$5:$G$504,TEXT(TODAY(),"YYYY-MM"))</f>
        <v>0</v>
      </c>
      <c r="E19" s="15">
        <f ca="1">SUMIFS('Add Expense'!$F$5:$F$504,'Add Expense'!$C$5:$C$504,$A19,'Add Expense'!$G$5:$G$504,TEXT(EDATE(TODAY(),-1),"YYYY-MM"))</f>
        <v>4500</v>
      </c>
      <c r="F19" s="15">
        <f>IFERROR(VLOOKUP($A19,Categories!$A$5:$C$20,3,FALSE),0)</f>
        <v>3000</v>
      </c>
      <c r="G19" s="15">
        <f t="shared" ca="1" si="0"/>
        <v>3000</v>
      </c>
      <c r="H19" s="30">
        <f t="shared" ca="1" si="1"/>
        <v>0</v>
      </c>
      <c r="I19" s="29" t="str">
        <f t="shared" ca="1" si="2"/>
        <v>— no spend —</v>
      </c>
    </row>
    <row r="20" spans="1:9" x14ac:dyDescent="0.3">
      <c r="A20" s="17" t="str">
        <f>Categories!A20</f>
        <v>Other</v>
      </c>
      <c r="B20" s="31" t="str">
        <f>IFERROR(VLOOKUP($A20,Categories!$A$5:$C$20,2,FALSE),"")</f>
        <v>Other</v>
      </c>
      <c r="C20" s="18">
        <f>SUMIFS('Add Expense'!$F$5:$F$504,'Add Expense'!$C$5:$C$504,$A20)</f>
        <v>0</v>
      </c>
      <c r="D20" s="18">
        <f ca="1">SUMIFS('Add Expense'!$F$5:$F$504,'Add Expense'!$C$5:$C$504,$A20,'Add Expense'!$G$5:$G$504,TEXT(TODAY(),"YYYY-MM"))</f>
        <v>0</v>
      </c>
      <c r="E20" s="18">
        <f ca="1">SUMIFS('Add Expense'!$F$5:$F$504,'Add Expense'!$C$5:$C$504,$A20,'Add Expense'!$G$5:$G$504,TEXT(EDATE(TODAY(),-1),"YYYY-MM"))</f>
        <v>0</v>
      </c>
      <c r="F20" s="18">
        <f>IFERROR(VLOOKUP($A20,Categories!$A$5:$C$20,3,FALSE),0)</f>
        <v>1000</v>
      </c>
      <c r="G20" s="18">
        <f t="shared" ca="1" si="0"/>
        <v>1000</v>
      </c>
      <c r="H20" s="32">
        <f t="shared" ca="1" si="1"/>
        <v>0</v>
      </c>
      <c r="I20" s="31" t="str">
        <f t="shared" ca="1" si="2"/>
        <v>— no spend —</v>
      </c>
    </row>
    <row r="21" spans="1:9" x14ac:dyDescent="0.3">
      <c r="A21" s="23" t="s">
        <v>63</v>
      </c>
      <c r="B21" s="24"/>
      <c r="C21" s="25">
        <f>SUM(C5:C20)</f>
        <v>122360</v>
      </c>
      <c r="D21" s="25">
        <f ca="1">SUM(D5:D20)</f>
        <v>21240</v>
      </c>
      <c r="E21" s="25">
        <f ca="1">SUM(E5:E20)</f>
        <v>39350</v>
      </c>
      <c r="F21" s="25">
        <f>SUM(F5:F20)</f>
        <v>57000</v>
      </c>
      <c r="G21" s="25">
        <f ca="1">SUM(G5:G20)</f>
        <v>35760</v>
      </c>
      <c r="H21" s="33">
        <f t="shared" ca="1" si="1"/>
        <v>0.37263157894736842</v>
      </c>
      <c r="I21" s="24"/>
    </row>
    <row r="23" spans="1:9" ht="15.6" x14ac:dyDescent="0.3">
      <c r="A23" s="40" t="s">
        <v>122</v>
      </c>
      <c r="B23" s="41"/>
      <c r="C23" s="41"/>
      <c r="D23" s="41"/>
    </row>
    <row r="24" spans="1:9" ht="43.2" x14ac:dyDescent="0.3">
      <c r="A24" s="1" t="s">
        <v>26</v>
      </c>
      <c r="B24" s="1" t="s">
        <v>13</v>
      </c>
      <c r="C24" s="1" t="s">
        <v>14</v>
      </c>
      <c r="D24" s="1" t="s">
        <v>123</v>
      </c>
    </row>
    <row r="25" spans="1:9" x14ac:dyDescent="0.3">
      <c r="A25" s="17" t="s">
        <v>17</v>
      </c>
      <c r="B25" s="18">
        <f ca="1">SUMIFS('Add Expense'!$F$5:$F$504,'Add Expense'!$D$5:$D$504,$A25,'Add Expense'!$G$5:$G$504,TEXT(TODAY(),"YYYY-MM"))</f>
        <v>17900</v>
      </c>
      <c r="C25" s="32">
        <f ca="1">IF($B$28=0,0,B25/$B$28)</f>
        <v>0.84274952919020718</v>
      </c>
      <c r="D25" s="34" t="s">
        <v>124</v>
      </c>
    </row>
    <row r="26" spans="1:9" x14ac:dyDescent="0.3">
      <c r="A26" s="17" t="s">
        <v>18</v>
      </c>
      <c r="B26" s="18">
        <f ca="1">SUMIFS('Add Expense'!$F$5:$F$504,'Add Expense'!$D$5:$D$504,$A26,'Add Expense'!$G$5:$G$504,TEXT(TODAY(),"YYYY-MM"))</f>
        <v>3340</v>
      </c>
      <c r="C26" s="32">
        <f ca="1">IF($B$28=0,0,B26/$B$28)</f>
        <v>0.15725047080979285</v>
      </c>
      <c r="D26" s="34" t="s">
        <v>125</v>
      </c>
    </row>
    <row r="27" spans="1:9" x14ac:dyDescent="0.3">
      <c r="A27" s="17" t="s">
        <v>55</v>
      </c>
      <c r="B27" s="18">
        <f ca="1">SUMIFS('Add Expense'!$F$5:$F$504,'Add Expense'!$D$5:$D$504,$A27,'Add Expense'!$G$5:$G$504,TEXT(TODAY(),"YYYY-MM"))</f>
        <v>0</v>
      </c>
      <c r="C27" s="32">
        <f ca="1">IF($B$28=0,0,B27/$B$28)</f>
        <v>0</v>
      </c>
      <c r="D27" s="34" t="s">
        <v>126</v>
      </c>
    </row>
    <row r="28" spans="1:9" x14ac:dyDescent="0.3">
      <c r="A28" s="23" t="s">
        <v>63</v>
      </c>
      <c r="B28" s="25">
        <f ca="1">SUM(B25:B27)</f>
        <v>21240</v>
      </c>
      <c r="C28" s="24"/>
      <c r="D28" s="24"/>
    </row>
  </sheetData>
  <mergeCells count="3">
    <mergeCell ref="A1:I1"/>
    <mergeCell ref="A23:D23"/>
    <mergeCell ref="A2:I2"/>
  </mergeCells>
  <conditionalFormatting sqref="D5:D20">
    <cfRule type="dataBar" priority="1">
      <dataBar>
        <cfvo type="num" val="0"/>
        <cfvo type="max"/>
        <color rgb="FFED7D31"/>
      </dataBar>
    </cfRule>
  </conditionalFormatting>
  <conditionalFormatting sqref="G5:G20">
    <cfRule type="cellIs" dxfId="3" priority="3" operator="lessThan">
      <formula>0</formula>
    </cfRule>
  </conditionalFormatting>
  <conditionalFormatting sqref="H5:H20">
    <cfRule type="colorScale" priority="2">
      <colorScale>
        <cfvo type="num" val="0"/>
        <cfvo type="num" val="0.8"/>
        <cfvo type="num" val="1.2"/>
        <color rgb="FF63BE7B"/>
        <color rgb="FFFFEB84"/>
        <color rgb="FFF8696B"/>
      </colorScale>
    </cfRule>
  </conditionalFormatting>
  <conditionalFormatting sqref="I5:I20">
    <cfRule type="cellIs" dxfId="2" priority="4" operator="equal">
      <formula>"OVER BUDGET"</formula>
    </cfRule>
    <cfRule type="cellIs" dxfId="1" priority="5" operator="equal">
      <formula>"Close to limit"</formula>
    </cfRule>
    <cfRule type="cellIs" dxfId="0" priority="6" operator="equal">
      <formula>"On track"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H22"/>
  <sheetViews>
    <sheetView workbookViewId="0">
      <pane xSplit="1" ySplit="5" topLeftCell="B12" activePane="bottomRight" state="frozen"/>
      <selection pane="topRight"/>
      <selection pane="bottomLeft"/>
      <selection pane="bottomRight" activeCell="K11" sqref="K11"/>
    </sheetView>
  </sheetViews>
  <sheetFormatPr defaultRowHeight="14.4" x14ac:dyDescent="0.3"/>
  <cols>
    <col min="1" max="1" width="22" customWidth="1"/>
    <col min="2" max="7" width="13" style="65" customWidth="1"/>
    <col min="8" max="8" width="16" style="65" customWidth="1"/>
  </cols>
  <sheetData>
    <row r="1" spans="1:8" ht="34.049999999999997" customHeight="1" x14ac:dyDescent="0.3">
      <c r="A1" s="50" t="s">
        <v>127</v>
      </c>
      <c r="B1" s="41"/>
      <c r="C1" s="41"/>
      <c r="D1" s="41"/>
      <c r="E1" s="41"/>
      <c r="F1" s="41"/>
      <c r="G1" s="41"/>
      <c r="H1" s="41"/>
    </row>
    <row r="2" spans="1:8" ht="16.05" customHeight="1" x14ac:dyDescent="0.3">
      <c r="A2" s="60" t="s">
        <v>128</v>
      </c>
      <c r="B2" s="41"/>
      <c r="C2" s="41"/>
      <c r="D2" s="41"/>
      <c r="E2" s="41"/>
      <c r="F2" s="41"/>
      <c r="G2" s="41"/>
      <c r="H2" s="41"/>
    </row>
    <row r="4" spans="1:8" x14ac:dyDescent="0.3">
      <c r="A4" s="12" t="s">
        <v>12</v>
      </c>
      <c r="B4" s="35" t="str">
        <f ca="1">TEXT(EDATE(DATE(YEAR(TODAY()),MONTH(TODAY()),1),-5),"MMM YY")</f>
        <v>May 26</v>
      </c>
      <c r="C4" s="35" t="str">
        <f ca="1">TEXT(EDATE(DATE(YEAR(TODAY()),MONTH(TODAY()),1),-4),"MMM YY")</f>
        <v>Jun 26</v>
      </c>
      <c r="D4" s="35" t="str">
        <f ca="1">TEXT(EDATE(DATE(YEAR(TODAY()),MONTH(TODAY()),1),-3),"MMM YY")</f>
        <v>Jul 26</v>
      </c>
      <c r="E4" s="35" t="str">
        <f ca="1">TEXT(EDATE(DATE(YEAR(TODAY()),MONTH(TODAY()),1),-2),"MMM YY")</f>
        <v>Aug 26</v>
      </c>
      <c r="F4" s="35" t="str">
        <f ca="1">TEXT(EDATE(DATE(YEAR(TODAY()),MONTH(TODAY()),1),-1),"MMM YY")</f>
        <v>Sep 26</v>
      </c>
      <c r="G4" s="35" t="str">
        <f ca="1">TEXT(EDATE(DATE(YEAR(TODAY()),MONTH(TODAY()),1),0),"MMM YY")</f>
        <v>Oct 26</v>
      </c>
      <c r="H4" s="12" t="s">
        <v>129</v>
      </c>
    </row>
    <row r="5" spans="1:8" ht="12" customHeight="1" x14ac:dyDescent="0.3">
      <c r="A5" s="36" t="s">
        <v>130</v>
      </c>
      <c r="B5" s="37" t="str">
        <f ca="1">TEXT(EDATE(DATE(YEAR(TODAY()),MONTH(TODAY()),1),-5),"YYYY-MM")</f>
        <v>2026-05</v>
      </c>
      <c r="C5" s="37" t="str">
        <f ca="1">TEXT(EDATE(DATE(YEAR(TODAY()),MONTH(TODAY()),1),-4),"YYYY-MM")</f>
        <v>2026-06</v>
      </c>
      <c r="D5" s="37" t="str">
        <f ca="1">TEXT(EDATE(DATE(YEAR(TODAY()),MONTH(TODAY()),1),-3),"YYYY-MM")</f>
        <v>2026-07</v>
      </c>
      <c r="E5" s="37" t="str">
        <f ca="1">TEXT(EDATE(DATE(YEAR(TODAY()),MONTH(TODAY()),1),-2),"YYYY-MM")</f>
        <v>2026-08</v>
      </c>
      <c r="F5" s="37" t="str">
        <f ca="1">TEXT(EDATE(DATE(YEAR(TODAY()),MONTH(TODAY()),1),-1),"YYYY-MM")</f>
        <v>2026-09</v>
      </c>
      <c r="G5" s="37" t="str">
        <f ca="1">TEXT(EDATE(DATE(YEAR(TODAY()),MONTH(TODAY()),1),0),"YYYY-MM")</f>
        <v>2026-10</v>
      </c>
    </row>
    <row r="6" spans="1:8" x14ac:dyDescent="0.3">
      <c r="A6" s="13" t="str">
        <f>Categories!A5</f>
        <v>Fuel</v>
      </c>
      <c r="B6" s="66">
        <f ca="1">SUMIFS('Add Expense'!$F$5:$F$504,'Add Expense'!$C$5:$C$504,$A6,'Add Expense'!$G$5:$G$504,B$5)</f>
        <v>0</v>
      </c>
      <c r="C6" s="66">
        <f ca="1">SUMIFS('Add Expense'!$F$5:$F$504,'Add Expense'!$C$5:$C$504,$A6,'Add Expense'!$G$5:$G$504,C$5)</f>
        <v>0</v>
      </c>
      <c r="D6" s="66">
        <f ca="1">SUMIFS('Add Expense'!$F$5:$F$504,'Add Expense'!$C$5:$C$504,$A6,'Add Expense'!$G$5:$G$504,D$5)</f>
        <v>2200</v>
      </c>
      <c r="E6" s="66">
        <f ca="1">SUMIFS('Add Expense'!$F$5:$F$504,'Add Expense'!$C$5:$C$504,$A6,'Add Expense'!$G$5:$G$504,E$5)</f>
        <v>1300</v>
      </c>
      <c r="F6" s="66">
        <f ca="1">SUMIFS('Add Expense'!$F$5:$F$504,'Add Expense'!$C$5:$C$504,$A6,'Add Expense'!$G$5:$G$504,F$5)</f>
        <v>1250</v>
      </c>
      <c r="G6" s="66">
        <f ca="1">SUMIFS('Add Expense'!$F$5:$F$504,'Add Expense'!$C$5:$C$504,$A6,'Add Expense'!$G$5:$G$504,G$5)</f>
        <v>1100</v>
      </c>
      <c r="H6" s="67">
        <f t="shared" ref="H6:H21" ca="1" si="0">SUM(B6:G6)</f>
        <v>5850</v>
      </c>
    </row>
    <row r="7" spans="1:8" x14ac:dyDescent="0.3">
      <c r="A7" s="17" t="str">
        <f>Categories!A6</f>
        <v>Bike Servicing</v>
      </c>
      <c r="B7" s="61">
        <f ca="1">SUMIFS('Add Expense'!$F$5:$F$504,'Add Expense'!$C$5:$C$504,$A7,'Add Expense'!$G$5:$G$504,B$5)</f>
        <v>0</v>
      </c>
      <c r="C7" s="61">
        <f ca="1">SUMIFS('Add Expense'!$F$5:$F$504,'Add Expense'!$C$5:$C$504,$A7,'Add Expense'!$G$5:$G$504,C$5)</f>
        <v>0</v>
      </c>
      <c r="D7" s="61">
        <f ca="1">SUMIFS('Add Expense'!$F$5:$F$504,'Add Expense'!$C$5:$C$504,$A7,'Add Expense'!$G$5:$G$504,D$5)</f>
        <v>1800</v>
      </c>
      <c r="E7" s="61">
        <f ca="1">SUMIFS('Add Expense'!$F$5:$F$504,'Add Expense'!$C$5:$C$504,$A7,'Add Expense'!$G$5:$G$504,E$5)</f>
        <v>350</v>
      </c>
      <c r="F7" s="61">
        <f ca="1">SUMIFS('Add Expense'!$F$5:$F$504,'Add Expense'!$C$5:$C$504,$A7,'Add Expense'!$G$5:$G$504,F$5)</f>
        <v>2200</v>
      </c>
      <c r="G7" s="61">
        <f ca="1">SUMIFS('Add Expense'!$F$5:$F$504,'Add Expense'!$C$5:$C$504,$A7,'Add Expense'!$G$5:$G$504,G$5)</f>
        <v>0</v>
      </c>
      <c r="H7" s="68">
        <f t="shared" ca="1" si="0"/>
        <v>4350</v>
      </c>
    </row>
    <row r="8" spans="1:8" x14ac:dyDescent="0.3">
      <c r="A8" s="13" t="str">
        <f>Categories!A7</f>
        <v>Transport &amp; Fare</v>
      </c>
      <c r="B8" s="66">
        <f ca="1">SUMIFS('Add Expense'!$F$5:$F$504,'Add Expense'!$C$5:$C$504,$A8,'Add Expense'!$G$5:$G$504,B$5)</f>
        <v>0</v>
      </c>
      <c r="C8" s="66">
        <f ca="1">SUMIFS('Add Expense'!$F$5:$F$504,'Add Expense'!$C$5:$C$504,$A8,'Add Expense'!$G$5:$G$504,C$5)</f>
        <v>0</v>
      </c>
      <c r="D8" s="66">
        <f ca="1">SUMIFS('Add Expense'!$F$5:$F$504,'Add Expense'!$C$5:$C$504,$A8,'Add Expense'!$G$5:$G$504,D$5)</f>
        <v>0</v>
      </c>
      <c r="E8" s="66">
        <f ca="1">SUMIFS('Add Expense'!$F$5:$F$504,'Add Expense'!$C$5:$C$504,$A8,'Add Expense'!$G$5:$G$504,E$5)</f>
        <v>0</v>
      </c>
      <c r="F8" s="66">
        <f ca="1">SUMIFS('Add Expense'!$F$5:$F$504,'Add Expense'!$C$5:$C$504,$A8,'Add Expense'!$G$5:$G$504,F$5)</f>
        <v>0</v>
      </c>
      <c r="G8" s="66">
        <f ca="1">SUMIFS('Add Expense'!$F$5:$F$504,'Add Expense'!$C$5:$C$504,$A8,'Add Expense'!$G$5:$G$504,G$5)</f>
        <v>0</v>
      </c>
      <c r="H8" s="67">
        <f t="shared" ca="1" si="0"/>
        <v>0</v>
      </c>
    </row>
    <row r="9" spans="1:8" x14ac:dyDescent="0.3">
      <c r="A9" s="17" t="str">
        <f>Categories!A8</f>
        <v>Groceries</v>
      </c>
      <c r="B9" s="61">
        <f ca="1">SUMIFS('Add Expense'!$F$5:$F$504,'Add Expense'!$C$5:$C$504,$A9,'Add Expense'!$G$5:$G$504,B$5)</f>
        <v>0</v>
      </c>
      <c r="C9" s="61">
        <f ca="1">SUMIFS('Add Expense'!$F$5:$F$504,'Add Expense'!$C$5:$C$504,$A9,'Add Expense'!$G$5:$G$504,C$5)</f>
        <v>0</v>
      </c>
      <c r="D9" s="61">
        <f ca="1">SUMIFS('Add Expense'!$F$5:$F$504,'Add Expense'!$C$5:$C$504,$A9,'Add Expense'!$G$5:$G$504,D$5)</f>
        <v>6400</v>
      </c>
      <c r="E9" s="61">
        <f ca="1">SUMIFS('Add Expense'!$F$5:$F$504,'Add Expense'!$C$5:$C$504,$A9,'Add Expense'!$G$5:$G$504,E$5)</f>
        <v>5900</v>
      </c>
      <c r="F9" s="61">
        <f ca="1">SUMIFS('Add Expense'!$F$5:$F$504,'Add Expense'!$C$5:$C$504,$A9,'Add Expense'!$G$5:$G$504,F$5)</f>
        <v>7200</v>
      </c>
      <c r="G9" s="61">
        <f ca="1">SUMIFS('Add Expense'!$F$5:$F$504,'Add Expense'!$C$5:$C$504,$A9,'Add Expense'!$G$5:$G$504,G$5)</f>
        <v>3800</v>
      </c>
      <c r="H9" s="68">
        <f t="shared" ca="1" si="0"/>
        <v>23300</v>
      </c>
    </row>
    <row r="10" spans="1:8" x14ac:dyDescent="0.3">
      <c r="A10" s="13" t="str">
        <f>Categories!A9</f>
        <v>Rent &amp; Utilities</v>
      </c>
      <c r="B10" s="66">
        <f ca="1">SUMIFS('Add Expense'!$F$5:$F$504,'Add Expense'!$C$5:$C$504,$A10,'Add Expense'!$G$5:$G$504,B$5)</f>
        <v>0</v>
      </c>
      <c r="C10" s="66">
        <f ca="1">SUMIFS('Add Expense'!$F$5:$F$504,'Add Expense'!$C$5:$C$504,$A10,'Add Expense'!$G$5:$G$504,C$5)</f>
        <v>0</v>
      </c>
      <c r="D10" s="66">
        <f ca="1">SUMIFS('Add Expense'!$F$5:$F$504,'Add Expense'!$C$5:$C$504,$A10,'Add Expense'!$G$5:$G$504,D$5)</f>
        <v>13000</v>
      </c>
      <c r="E10" s="66">
        <f ca="1">SUMIFS('Add Expense'!$F$5:$F$504,'Add Expense'!$C$5:$C$504,$A10,'Add Expense'!$G$5:$G$504,E$5)</f>
        <v>13000</v>
      </c>
      <c r="F10" s="66">
        <f ca="1">SUMIFS('Add Expense'!$F$5:$F$504,'Add Expense'!$C$5:$C$504,$A10,'Add Expense'!$G$5:$G$504,F$5)</f>
        <v>13000</v>
      </c>
      <c r="G10" s="66">
        <f ca="1">SUMIFS('Add Expense'!$F$5:$F$504,'Add Expense'!$C$5:$C$504,$A10,'Add Expense'!$G$5:$G$504,G$5)</f>
        <v>13000</v>
      </c>
      <c r="H10" s="67">
        <f t="shared" ca="1" si="0"/>
        <v>52000</v>
      </c>
    </row>
    <row r="11" spans="1:8" x14ac:dyDescent="0.3">
      <c r="A11" s="17" t="str">
        <f>Categories!A10</f>
        <v>Health &amp; Medicine</v>
      </c>
      <c r="B11" s="61">
        <f ca="1">SUMIFS('Add Expense'!$F$5:$F$504,'Add Expense'!$C$5:$C$504,$A11,'Add Expense'!$G$5:$G$504,B$5)</f>
        <v>0</v>
      </c>
      <c r="C11" s="61">
        <f ca="1">SUMIFS('Add Expense'!$F$5:$F$504,'Add Expense'!$C$5:$C$504,$A11,'Add Expense'!$G$5:$G$504,C$5)</f>
        <v>0</v>
      </c>
      <c r="D11" s="61">
        <f ca="1">SUMIFS('Add Expense'!$F$5:$F$504,'Add Expense'!$C$5:$C$504,$A11,'Add Expense'!$G$5:$G$504,D$5)</f>
        <v>0</v>
      </c>
      <c r="E11" s="61">
        <f ca="1">SUMIFS('Add Expense'!$F$5:$F$504,'Add Expense'!$C$5:$C$504,$A11,'Add Expense'!$G$5:$G$504,E$5)</f>
        <v>640</v>
      </c>
      <c r="F11" s="61">
        <f ca="1">SUMIFS('Add Expense'!$F$5:$F$504,'Add Expense'!$C$5:$C$504,$A11,'Add Expense'!$G$5:$G$504,F$5)</f>
        <v>0</v>
      </c>
      <c r="G11" s="61">
        <f ca="1">SUMIFS('Add Expense'!$F$5:$F$504,'Add Expense'!$C$5:$C$504,$A11,'Add Expense'!$G$5:$G$504,G$5)</f>
        <v>0</v>
      </c>
      <c r="H11" s="68">
        <f t="shared" ca="1" si="0"/>
        <v>640</v>
      </c>
    </row>
    <row r="12" spans="1:8" x14ac:dyDescent="0.3">
      <c r="A12" s="13" t="str">
        <f>Categories!A11</f>
        <v>Extra Meal / Dining</v>
      </c>
      <c r="B12" s="66">
        <f ca="1">SUMIFS('Add Expense'!$F$5:$F$504,'Add Expense'!$C$5:$C$504,$A12,'Add Expense'!$G$5:$G$504,B$5)</f>
        <v>0</v>
      </c>
      <c r="C12" s="66">
        <f ca="1">SUMIFS('Add Expense'!$F$5:$F$504,'Add Expense'!$C$5:$C$504,$A12,'Add Expense'!$G$5:$G$504,C$5)</f>
        <v>0</v>
      </c>
      <c r="D12" s="66">
        <f ca="1">SUMIFS('Add Expense'!$F$5:$F$504,'Add Expense'!$C$5:$C$504,$A12,'Add Expense'!$G$5:$G$504,D$5)</f>
        <v>450</v>
      </c>
      <c r="E12" s="66">
        <f ca="1">SUMIFS('Add Expense'!$F$5:$F$504,'Add Expense'!$C$5:$C$504,$A12,'Add Expense'!$G$5:$G$504,E$5)</f>
        <v>2100</v>
      </c>
      <c r="F12" s="66">
        <f ca="1">SUMIFS('Add Expense'!$F$5:$F$504,'Add Expense'!$C$5:$C$504,$A12,'Add Expense'!$G$5:$G$504,F$5)</f>
        <v>380</v>
      </c>
      <c r="G12" s="66">
        <f ca="1">SUMIFS('Add Expense'!$F$5:$F$504,'Add Expense'!$C$5:$C$504,$A12,'Add Expense'!$G$5:$G$504,G$5)</f>
        <v>1450</v>
      </c>
      <c r="H12" s="67">
        <f t="shared" ca="1" si="0"/>
        <v>4380</v>
      </c>
    </row>
    <row r="13" spans="1:8" x14ac:dyDescent="0.3">
      <c r="A13" s="17" t="str">
        <f>Categories!A12</f>
        <v>Snacks &amp; Chocolates</v>
      </c>
      <c r="B13" s="61">
        <f ca="1">SUMIFS('Add Expense'!$F$5:$F$504,'Add Expense'!$C$5:$C$504,$A13,'Add Expense'!$G$5:$G$504,B$5)</f>
        <v>0</v>
      </c>
      <c r="C13" s="61">
        <f ca="1">SUMIFS('Add Expense'!$F$5:$F$504,'Add Expense'!$C$5:$C$504,$A13,'Add Expense'!$G$5:$G$504,C$5)</f>
        <v>0</v>
      </c>
      <c r="D13" s="61">
        <f ca="1">SUMIFS('Add Expense'!$F$5:$F$504,'Add Expense'!$C$5:$C$504,$A13,'Add Expense'!$G$5:$G$504,D$5)</f>
        <v>350</v>
      </c>
      <c r="E13" s="61">
        <f ca="1">SUMIFS('Add Expense'!$F$5:$F$504,'Add Expense'!$C$5:$C$504,$A13,'Add Expense'!$G$5:$G$504,E$5)</f>
        <v>780</v>
      </c>
      <c r="F13" s="61">
        <f ca="1">SUMIFS('Add Expense'!$F$5:$F$504,'Add Expense'!$C$5:$C$504,$A13,'Add Expense'!$G$5:$G$504,F$5)</f>
        <v>520</v>
      </c>
      <c r="G13" s="61">
        <f ca="1">SUMIFS('Add Expense'!$F$5:$F$504,'Add Expense'!$C$5:$C$504,$A13,'Add Expense'!$G$5:$G$504,G$5)</f>
        <v>290</v>
      </c>
      <c r="H13" s="68">
        <f t="shared" ca="1" si="0"/>
        <v>1940</v>
      </c>
    </row>
    <row r="14" spans="1:8" x14ac:dyDescent="0.3">
      <c r="A14" s="13" t="str">
        <f>Categories!A13</f>
        <v>Alcohol &amp; Party</v>
      </c>
      <c r="B14" s="66">
        <f ca="1">SUMIFS('Add Expense'!$F$5:$F$504,'Add Expense'!$C$5:$C$504,$A14,'Add Expense'!$G$5:$G$504,B$5)</f>
        <v>0</v>
      </c>
      <c r="C14" s="66">
        <f ca="1">SUMIFS('Add Expense'!$F$5:$F$504,'Add Expense'!$C$5:$C$504,$A14,'Add Expense'!$G$5:$G$504,C$5)</f>
        <v>0</v>
      </c>
      <c r="D14" s="66">
        <f ca="1">SUMIFS('Add Expense'!$F$5:$F$504,'Add Expense'!$C$5:$C$504,$A14,'Add Expense'!$G$5:$G$504,D$5)</f>
        <v>2600</v>
      </c>
      <c r="E14" s="66">
        <f ca="1">SUMIFS('Add Expense'!$F$5:$F$504,'Add Expense'!$C$5:$C$504,$A14,'Add Expense'!$G$5:$G$504,E$5)</f>
        <v>3400</v>
      </c>
      <c r="F14" s="66">
        <f ca="1">SUMIFS('Add Expense'!$F$5:$F$504,'Add Expense'!$C$5:$C$504,$A14,'Add Expense'!$G$5:$G$504,F$5)</f>
        <v>2900</v>
      </c>
      <c r="G14" s="66">
        <f ca="1">SUMIFS('Add Expense'!$F$5:$F$504,'Add Expense'!$C$5:$C$504,$A14,'Add Expense'!$G$5:$G$504,G$5)</f>
        <v>1600</v>
      </c>
      <c r="H14" s="67">
        <f t="shared" ca="1" si="0"/>
        <v>10500</v>
      </c>
    </row>
    <row r="15" spans="1:8" x14ac:dyDescent="0.3">
      <c r="A15" s="17" t="str">
        <f>Categories!A14</f>
        <v>Shopping</v>
      </c>
      <c r="B15" s="61">
        <f ca="1">SUMIFS('Add Expense'!$F$5:$F$504,'Add Expense'!$C$5:$C$504,$A15,'Add Expense'!$G$5:$G$504,B$5)</f>
        <v>0</v>
      </c>
      <c r="C15" s="61">
        <f ca="1">SUMIFS('Add Expense'!$F$5:$F$504,'Add Expense'!$C$5:$C$504,$A15,'Add Expense'!$G$5:$G$504,C$5)</f>
        <v>0</v>
      </c>
      <c r="D15" s="61">
        <f ca="1">SUMIFS('Add Expense'!$F$5:$F$504,'Add Expense'!$C$5:$C$504,$A15,'Add Expense'!$G$5:$G$504,D$5)</f>
        <v>3200</v>
      </c>
      <c r="E15" s="61">
        <f ca="1">SUMIFS('Add Expense'!$F$5:$F$504,'Add Expense'!$C$5:$C$504,$A15,'Add Expense'!$G$5:$G$504,E$5)</f>
        <v>2800</v>
      </c>
      <c r="F15" s="61">
        <f ca="1">SUMIFS('Add Expense'!$F$5:$F$504,'Add Expense'!$C$5:$C$504,$A15,'Add Expense'!$G$5:$G$504,F$5)</f>
        <v>5600</v>
      </c>
      <c r="G15" s="61">
        <f ca="1">SUMIFS('Add Expense'!$F$5:$F$504,'Add Expense'!$C$5:$C$504,$A15,'Add Expense'!$G$5:$G$504,G$5)</f>
        <v>0</v>
      </c>
      <c r="H15" s="68">
        <f t="shared" ca="1" si="0"/>
        <v>11600</v>
      </c>
    </row>
    <row r="16" spans="1:8" x14ac:dyDescent="0.3">
      <c r="A16" s="13" t="str">
        <f>Categories!A15</f>
        <v>Entertainment</v>
      </c>
      <c r="B16" s="66">
        <f ca="1">SUMIFS('Add Expense'!$F$5:$F$504,'Add Expense'!$C$5:$C$504,$A16,'Add Expense'!$G$5:$G$504,B$5)</f>
        <v>0</v>
      </c>
      <c r="C16" s="66">
        <f ca="1">SUMIFS('Add Expense'!$F$5:$F$504,'Add Expense'!$C$5:$C$504,$A16,'Add Expense'!$G$5:$G$504,C$5)</f>
        <v>0</v>
      </c>
      <c r="D16" s="66">
        <f ca="1">SUMIFS('Add Expense'!$F$5:$F$504,'Add Expense'!$C$5:$C$504,$A16,'Add Expense'!$G$5:$G$504,D$5)</f>
        <v>0</v>
      </c>
      <c r="E16" s="66">
        <f ca="1">SUMIFS('Add Expense'!$F$5:$F$504,'Add Expense'!$C$5:$C$504,$A16,'Add Expense'!$G$5:$G$504,E$5)</f>
        <v>900</v>
      </c>
      <c r="F16" s="66">
        <f ca="1">SUMIFS('Add Expense'!$F$5:$F$504,'Add Expense'!$C$5:$C$504,$A16,'Add Expense'!$G$5:$G$504,F$5)</f>
        <v>0</v>
      </c>
      <c r="G16" s="66">
        <f ca="1">SUMIFS('Add Expense'!$F$5:$F$504,'Add Expense'!$C$5:$C$504,$A16,'Add Expense'!$G$5:$G$504,G$5)</f>
        <v>0</v>
      </c>
      <c r="H16" s="67">
        <f t="shared" ca="1" si="0"/>
        <v>900</v>
      </c>
    </row>
    <row r="17" spans="1:8" x14ac:dyDescent="0.3">
      <c r="A17" s="17" t="str">
        <f>Categories!A16</f>
        <v>Mobile &amp; Data</v>
      </c>
      <c r="B17" s="61">
        <f ca="1">SUMIFS('Add Expense'!$F$5:$F$504,'Add Expense'!$C$5:$C$504,$A17,'Add Expense'!$G$5:$G$504,B$5)</f>
        <v>0</v>
      </c>
      <c r="C17" s="61">
        <f ca="1">SUMIFS('Add Expense'!$F$5:$F$504,'Add Expense'!$C$5:$C$504,$A17,'Add Expense'!$G$5:$G$504,C$5)</f>
        <v>0</v>
      </c>
      <c r="D17" s="61">
        <f ca="1">SUMIFS('Add Expense'!$F$5:$F$504,'Add Expense'!$C$5:$C$504,$A17,'Add Expense'!$G$5:$G$504,D$5)</f>
        <v>600</v>
      </c>
      <c r="E17" s="61">
        <f ca="1">SUMIFS('Add Expense'!$F$5:$F$504,'Add Expense'!$C$5:$C$504,$A17,'Add Expense'!$G$5:$G$504,E$5)</f>
        <v>0</v>
      </c>
      <c r="F17" s="61">
        <f ca="1">SUMIFS('Add Expense'!$F$5:$F$504,'Add Expense'!$C$5:$C$504,$A17,'Add Expense'!$G$5:$G$504,F$5)</f>
        <v>0</v>
      </c>
      <c r="G17" s="61">
        <f ca="1">SUMIFS('Add Expense'!$F$5:$F$504,'Add Expense'!$C$5:$C$504,$A17,'Add Expense'!$G$5:$G$504,G$5)</f>
        <v>0</v>
      </c>
      <c r="H17" s="68">
        <f t="shared" ca="1" si="0"/>
        <v>600</v>
      </c>
    </row>
    <row r="18" spans="1:8" x14ac:dyDescent="0.3">
      <c r="A18" s="13" t="str">
        <f>Categories!A17</f>
        <v>Education &amp; Books</v>
      </c>
      <c r="B18" s="66">
        <f ca="1">SUMIFS('Add Expense'!$F$5:$F$504,'Add Expense'!$C$5:$C$504,$A18,'Add Expense'!$G$5:$G$504,B$5)</f>
        <v>0</v>
      </c>
      <c r="C18" s="66">
        <f ca="1">SUMIFS('Add Expense'!$F$5:$F$504,'Add Expense'!$C$5:$C$504,$A18,'Add Expense'!$G$5:$G$504,C$5)</f>
        <v>0</v>
      </c>
      <c r="D18" s="66">
        <f ca="1">SUMIFS('Add Expense'!$F$5:$F$504,'Add Expense'!$C$5:$C$504,$A18,'Add Expense'!$G$5:$G$504,D$5)</f>
        <v>0</v>
      </c>
      <c r="E18" s="66">
        <f ca="1">SUMIFS('Add Expense'!$F$5:$F$504,'Add Expense'!$C$5:$C$504,$A18,'Add Expense'!$G$5:$G$504,E$5)</f>
        <v>0</v>
      </c>
      <c r="F18" s="66">
        <f ca="1">SUMIFS('Add Expense'!$F$5:$F$504,'Add Expense'!$C$5:$C$504,$A18,'Add Expense'!$G$5:$G$504,F$5)</f>
        <v>1800</v>
      </c>
      <c r="G18" s="66">
        <f ca="1">SUMIFS('Add Expense'!$F$5:$F$504,'Add Expense'!$C$5:$C$504,$A18,'Add Expense'!$G$5:$G$504,G$5)</f>
        <v>0</v>
      </c>
      <c r="H18" s="67">
        <f t="shared" ca="1" si="0"/>
        <v>1800</v>
      </c>
    </row>
    <row r="19" spans="1:8" x14ac:dyDescent="0.3">
      <c r="A19" s="17" t="str">
        <f>Categories!A18</f>
        <v>Gifts &amp; Donations</v>
      </c>
      <c r="B19" s="61">
        <f ca="1">SUMIFS('Add Expense'!$F$5:$F$504,'Add Expense'!$C$5:$C$504,$A19,'Add Expense'!$G$5:$G$504,B$5)</f>
        <v>0</v>
      </c>
      <c r="C19" s="61">
        <f ca="1">SUMIFS('Add Expense'!$F$5:$F$504,'Add Expense'!$C$5:$C$504,$A19,'Add Expense'!$G$5:$G$504,C$5)</f>
        <v>0</v>
      </c>
      <c r="D19" s="61">
        <f ca="1">SUMIFS('Add Expense'!$F$5:$F$504,'Add Expense'!$C$5:$C$504,$A19,'Add Expense'!$G$5:$G$504,D$5)</f>
        <v>0</v>
      </c>
      <c r="E19" s="61">
        <f ca="1">SUMIFS('Add Expense'!$F$5:$F$504,'Add Expense'!$C$5:$C$504,$A19,'Add Expense'!$G$5:$G$504,E$5)</f>
        <v>0</v>
      </c>
      <c r="F19" s="61">
        <f ca="1">SUMIFS('Add Expense'!$F$5:$F$504,'Add Expense'!$C$5:$C$504,$A19,'Add Expense'!$G$5:$G$504,F$5)</f>
        <v>0</v>
      </c>
      <c r="G19" s="61">
        <f ca="1">SUMIFS('Add Expense'!$F$5:$F$504,'Add Expense'!$C$5:$C$504,$A19,'Add Expense'!$G$5:$G$504,G$5)</f>
        <v>0</v>
      </c>
      <c r="H19" s="68">
        <f t="shared" ca="1" si="0"/>
        <v>0</v>
      </c>
    </row>
    <row r="20" spans="1:8" x14ac:dyDescent="0.3">
      <c r="A20" s="13" t="str">
        <f>Categories!A19</f>
        <v>Travel &amp; Trips</v>
      </c>
      <c r="B20" s="66">
        <f ca="1">SUMIFS('Add Expense'!$F$5:$F$504,'Add Expense'!$C$5:$C$504,$A20,'Add Expense'!$G$5:$G$504,B$5)</f>
        <v>0</v>
      </c>
      <c r="C20" s="66">
        <f ca="1">SUMIFS('Add Expense'!$F$5:$F$504,'Add Expense'!$C$5:$C$504,$A20,'Add Expense'!$G$5:$G$504,C$5)</f>
        <v>0</v>
      </c>
      <c r="D20" s="66">
        <f ca="1">SUMIFS('Add Expense'!$F$5:$F$504,'Add Expense'!$C$5:$C$504,$A20,'Add Expense'!$G$5:$G$504,D$5)</f>
        <v>0</v>
      </c>
      <c r="E20" s="66">
        <f ca="1">SUMIFS('Add Expense'!$F$5:$F$504,'Add Expense'!$C$5:$C$504,$A20,'Add Expense'!$G$5:$G$504,E$5)</f>
        <v>0</v>
      </c>
      <c r="F20" s="66">
        <f ca="1">SUMIFS('Add Expense'!$F$5:$F$504,'Add Expense'!$C$5:$C$504,$A20,'Add Expense'!$G$5:$G$504,F$5)</f>
        <v>4500</v>
      </c>
      <c r="G20" s="66">
        <f ca="1">SUMIFS('Add Expense'!$F$5:$F$504,'Add Expense'!$C$5:$C$504,$A20,'Add Expense'!$G$5:$G$504,G$5)</f>
        <v>0</v>
      </c>
      <c r="H20" s="67">
        <f t="shared" ca="1" si="0"/>
        <v>4500</v>
      </c>
    </row>
    <row r="21" spans="1:8" x14ac:dyDescent="0.3">
      <c r="A21" s="17" t="str">
        <f>Categories!A20</f>
        <v>Other</v>
      </c>
      <c r="B21" s="61">
        <f ca="1">SUMIFS('Add Expense'!$F$5:$F$504,'Add Expense'!$C$5:$C$504,$A21,'Add Expense'!$G$5:$G$504,B$5)</f>
        <v>0</v>
      </c>
      <c r="C21" s="61">
        <f ca="1">SUMIFS('Add Expense'!$F$5:$F$504,'Add Expense'!$C$5:$C$504,$A21,'Add Expense'!$G$5:$G$504,C$5)</f>
        <v>0</v>
      </c>
      <c r="D21" s="61">
        <f ca="1">SUMIFS('Add Expense'!$F$5:$F$504,'Add Expense'!$C$5:$C$504,$A21,'Add Expense'!$G$5:$G$504,D$5)</f>
        <v>0</v>
      </c>
      <c r="E21" s="61">
        <f ca="1">SUMIFS('Add Expense'!$F$5:$F$504,'Add Expense'!$C$5:$C$504,$A21,'Add Expense'!$G$5:$G$504,E$5)</f>
        <v>0</v>
      </c>
      <c r="F21" s="61">
        <f ca="1">SUMIFS('Add Expense'!$F$5:$F$504,'Add Expense'!$C$5:$C$504,$A21,'Add Expense'!$G$5:$G$504,F$5)</f>
        <v>0</v>
      </c>
      <c r="G21" s="61">
        <f ca="1">SUMIFS('Add Expense'!$F$5:$F$504,'Add Expense'!$C$5:$C$504,$A21,'Add Expense'!$G$5:$G$504,G$5)</f>
        <v>0</v>
      </c>
      <c r="H21" s="68">
        <f t="shared" ca="1" si="0"/>
        <v>0</v>
      </c>
    </row>
    <row r="22" spans="1:8" x14ac:dyDescent="0.3">
      <c r="A22" s="23" t="s">
        <v>131</v>
      </c>
      <c r="B22" s="69">
        <f t="shared" ref="B22:H22" ca="1" si="1">SUM(B6:B21)</f>
        <v>0</v>
      </c>
      <c r="C22" s="69">
        <f t="shared" ca="1" si="1"/>
        <v>0</v>
      </c>
      <c r="D22" s="69">
        <f t="shared" ca="1" si="1"/>
        <v>30600</v>
      </c>
      <c r="E22" s="69">
        <f t="shared" ca="1" si="1"/>
        <v>31170</v>
      </c>
      <c r="F22" s="69">
        <f t="shared" ca="1" si="1"/>
        <v>39350</v>
      </c>
      <c r="G22" s="69">
        <f t="shared" ca="1" si="1"/>
        <v>21240</v>
      </c>
      <c r="H22" s="69">
        <f t="shared" ca="1" si="1"/>
        <v>122360</v>
      </c>
    </row>
  </sheetData>
  <mergeCells count="2">
    <mergeCell ref="A2:H2"/>
    <mergeCell ref="A1:H1"/>
  </mergeCells>
  <conditionalFormatting sqref="B6:G21">
    <cfRule type="colorScale" priority="1">
      <colorScale>
        <cfvo type="min"/>
        <cfvo type="percentile" val="60"/>
        <cfvo type="max"/>
        <color rgb="FFFFFFFF"/>
        <color rgb="FFFFD9A0"/>
        <color rgb="FFF4A58B"/>
      </colorScale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808080"/>
  </sheetPr>
  <dimension ref="A1:F26"/>
  <sheetViews>
    <sheetView showGridLines="0" topLeftCell="A19" workbookViewId="0">
      <selection activeCell="B29" sqref="B29"/>
    </sheetView>
  </sheetViews>
  <sheetFormatPr defaultRowHeight="14.4" x14ac:dyDescent="0.3"/>
  <cols>
    <col min="1" max="1" width="3" customWidth="1"/>
    <col min="2" max="2" width="100" customWidth="1"/>
  </cols>
  <sheetData>
    <row r="1" spans="1:6" ht="34.049999999999997" customHeight="1" x14ac:dyDescent="0.3">
      <c r="A1" s="50" t="s">
        <v>132</v>
      </c>
      <c r="B1" s="41"/>
      <c r="C1" s="41"/>
      <c r="D1" s="41"/>
      <c r="E1" s="41"/>
      <c r="F1" s="41"/>
    </row>
    <row r="2" spans="1:6" ht="16.05" customHeight="1" x14ac:dyDescent="0.3">
      <c r="A2" s="60" t="s">
        <v>133</v>
      </c>
      <c r="B2" s="41"/>
      <c r="C2" s="41"/>
      <c r="D2" s="41"/>
      <c r="E2" s="41"/>
      <c r="F2" s="41"/>
    </row>
    <row r="4" spans="1:6" ht="22.05" customHeight="1" x14ac:dyDescent="0.3">
      <c r="B4" s="38" t="s">
        <v>134</v>
      </c>
    </row>
    <row r="5" spans="1:6" ht="42" customHeight="1" x14ac:dyDescent="0.3">
      <c r="B5" s="39" t="s">
        <v>148</v>
      </c>
    </row>
    <row r="7" spans="1:6" ht="22.05" customHeight="1" x14ac:dyDescent="0.3">
      <c r="B7" s="38" t="s">
        <v>135</v>
      </c>
    </row>
    <row r="8" spans="1:6" ht="42" customHeight="1" x14ac:dyDescent="0.3">
      <c r="B8" s="39" t="s">
        <v>149</v>
      </c>
    </row>
    <row r="10" spans="1:6" ht="22.05" customHeight="1" x14ac:dyDescent="0.3">
      <c r="B10" s="38" t="s">
        <v>136</v>
      </c>
    </row>
    <row r="11" spans="1:6" ht="42" customHeight="1" x14ac:dyDescent="0.3">
      <c r="B11" s="39" t="s">
        <v>137</v>
      </c>
    </row>
    <row r="13" spans="1:6" ht="22.05" customHeight="1" x14ac:dyDescent="0.3">
      <c r="B13" s="38" t="s">
        <v>138</v>
      </c>
    </row>
    <row r="14" spans="1:6" ht="42" customHeight="1" x14ac:dyDescent="0.3">
      <c r="B14" s="39" t="s">
        <v>139</v>
      </c>
    </row>
    <row r="16" spans="1:6" ht="22.05" customHeight="1" x14ac:dyDescent="0.3">
      <c r="B16" s="38" t="s">
        <v>140</v>
      </c>
    </row>
    <row r="17" spans="2:2" ht="42" customHeight="1" x14ac:dyDescent="0.3">
      <c r="B17" s="39" t="s">
        <v>141</v>
      </c>
    </row>
    <row r="19" spans="2:2" ht="22.05" customHeight="1" x14ac:dyDescent="0.3">
      <c r="B19" s="38" t="s">
        <v>142</v>
      </c>
    </row>
    <row r="20" spans="2:2" ht="42" customHeight="1" x14ac:dyDescent="0.3">
      <c r="B20" s="39" t="s">
        <v>143</v>
      </c>
    </row>
    <row r="22" spans="2:2" ht="22.05" customHeight="1" x14ac:dyDescent="0.3">
      <c r="B22" s="38" t="s">
        <v>144</v>
      </c>
    </row>
    <row r="23" spans="2:2" ht="42" customHeight="1" x14ac:dyDescent="0.3">
      <c r="B23" s="39" t="s">
        <v>145</v>
      </c>
    </row>
    <row r="25" spans="2:2" ht="22.05" customHeight="1" x14ac:dyDescent="0.3">
      <c r="B25" s="38" t="s">
        <v>146</v>
      </c>
    </row>
    <row r="26" spans="2:2" ht="42" customHeight="1" x14ac:dyDescent="0.3">
      <c r="B26" s="39" t="s">
        <v>147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Dashboard</vt:lpstr>
      <vt:lpstr>Categories</vt:lpstr>
      <vt:lpstr>Add Expense</vt:lpstr>
      <vt:lpstr>Category Analysis</vt:lpstr>
      <vt:lpstr>Monthly Summary</vt:lpstr>
      <vt:lpstr>Guide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Saroj KC</cp:lastModifiedBy>
  <dcterms:created xsi:type="dcterms:W3CDTF">2026-10-06T05:11:18Z</dcterms:created>
  <dcterms:modified xsi:type="dcterms:W3CDTF">2026-10-06T05:42:57Z</dcterms:modified>
</cp:coreProperties>
</file>